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https://indigopipelines-my.sharepoint.com/personal/erik_baguzis_indigonetworks_co_uk/Documents/Desktop/with updated LLF's 2627/"/>
    </mc:Choice>
  </mc:AlternateContent>
  <xr:revisionPtr revIDLastSave="6" documentId="8_{BFD40326-9D5D-46F6-88DE-0B8D9C6491F9}" xr6:coauthVersionLast="47" xr6:coauthVersionMax="47" xr10:uidLastSave="{7440E39B-6727-47B0-AEFE-FAA14641A91C}"/>
  <bookViews>
    <workbookView xWindow="28680" yWindow="-120" windowWidth="29040" windowHeight="15720" tabRatio="862" activeTab="7"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charges'!$A$10:$P$346</definedName>
    <definedName name="_xlnm._FilterDatabase" localSheetId="3" hidden="1">'Annex 2a Import'!$A$4:$H$339</definedName>
    <definedName name="_xlnm._FilterDatabase" localSheetId="4" hidden="1">'Annex 2b Export'!$A$4:$H$302</definedName>
    <definedName name="_xlnm._FilterDatabase" localSheetId="9" hidden="1">'Annex 7 Pass-Through Costs'!$A$4:$F$229</definedName>
    <definedName name="_xlnm._FilterDatabase" localSheetId="10" hidden="1">'Nodal prices'!$A$3:$D$595</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charges'!$A$2:$P$346</definedName>
    <definedName name="_xlnm.Print_Area" localSheetId="3">'Annex 2a Import'!$A$2:$H$336</definedName>
    <definedName name="_xlnm.Print_Area" localSheetId="4">'Annex 2b Export'!$A$2:$H$298</definedName>
    <definedName name="_xlnm.Print_Area" localSheetId="5">'Annex 3 Preserved charges'!$A$2:$J$21</definedName>
    <definedName name="_xlnm.Print_Area" localSheetId="6">'Annex 4 LDNO charges'!$A$2:$J$201</definedName>
    <definedName name="_xlnm.Print_Area" localSheetId="7">'Annex 5 LLFs'!$A$2:$F$40</definedName>
    <definedName name="_xlnm.Print_Area" localSheetId="8">'Annex 6 New or Amended EHV'!$A$4:$Q$28</definedName>
    <definedName name="_xlnm.Print_Area" localSheetId="9">'Annex 7 Pass-Through Costs'!$A$2:$F$229</definedName>
    <definedName name="_xlnm.Print_Area" localSheetId="10">'Nodal prices'!$A$2:$D$595</definedName>
    <definedName name="_xlnm.Print_Titles" localSheetId="1">'Annex 1 LV, HV and UMS charges'!$2:$11</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charges'!$A$2:$J$20</definedName>
    <definedName name="Z_5032A364_B81A_48DA_88DA_AB3B86B47EE9_.wvu.PrintArea" localSheetId="5" hidden="1">'Annex 3 Preserved charges'!$A$2:$J$21</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EHV'!$A$1:$Q$28</definedName>
    <definedName name="Z_5032A364_B81A_48DA_88DA_AB3B86B47EE9_.wvu.PrintArea" localSheetId="9" hidden="1">'Annex 7 Pass-Through Costs'!$A$2:$D$5</definedName>
    <definedName name="Z_5032A364_B81A_48DA_88DA_AB3B86B47EE9_.wvu.PrintArea" localSheetId="10" hidden="1">'Nodal prices'!$A$2:$D$25</definedName>
    <definedName name="Z_5032A364_B81A_48DA_88DA_AB3B86B47EE9_.wvu.PrintTitles" localSheetId="1" hidden="1">'Annex 1 LV, HV and UMS charges'!$2:$11</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 l="1"/>
  <c r="E13" i="12" l="1"/>
  <c r="E14" i="12"/>
  <c r="E15" i="12"/>
  <c r="E16" i="12"/>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53" i="12"/>
  <c r="E54" i="12"/>
  <c r="E55" i="12"/>
  <c r="E56" i="12"/>
  <c r="E57" i="12"/>
  <c r="E58" i="12"/>
  <c r="E59" i="12"/>
  <c r="E60" i="12"/>
  <c r="E61" i="12"/>
  <c r="E62" i="12"/>
  <c r="E63" i="12"/>
  <c r="E64" i="12"/>
  <c r="E65" i="12"/>
  <c r="E66" i="12"/>
  <c r="E67" i="12"/>
  <c r="E68" i="12"/>
  <c r="E69" i="12"/>
  <c r="E70" i="12"/>
  <c r="E71" i="12"/>
  <c r="E72" i="12"/>
  <c r="E73" i="12"/>
  <c r="E74" i="12"/>
  <c r="E75" i="12"/>
  <c r="E76" i="12"/>
  <c r="E77" i="12"/>
  <c r="E78" i="12"/>
  <c r="E79" i="12"/>
  <c r="E80" i="12"/>
  <c r="E81" i="12"/>
  <c r="E82" i="12"/>
  <c r="E83" i="12"/>
  <c r="E84" i="12"/>
  <c r="E85" i="12"/>
  <c r="E86" i="12"/>
  <c r="E87" i="12"/>
  <c r="E88" i="12"/>
  <c r="E89" i="12"/>
  <c r="E90" i="12"/>
  <c r="E91" i="12"/>
  <c r="E92" i="12"/>
  <c r="E93" i="12"/>
  <c r="E94" i="12"/>
  <c r="E95" i="12"/>
  <c r="E96" i="12"/>
  <c r="E97" i="12"/>
  <c r="E98" i="12"/>
  <c r="E99" i="12"/>
  <c r="E100" i="12"/>
  <c r="E101" i="12"/>
  <c r="E102" i="12"/>
  <c r="E103" i="12"/>
  <c r="E104" i="12"/>
  <c r="E105" i="12"/>
  <c r="E106" i="12"/>
  <c r="E107" i="12"/>
  <c r="E108" i="12"/>
  <c r="E109" i="12"/>
  <c r="E110" i="12"/>
  <c r="E111" i="12"/>
  <c r="E112" i="12"/>
  <c r="E113" i="12"/>
  <c r="E114" i="12"/>
  <c r="E115" i="12"/>
  <c r="E116" i="12"/>
  <c r="E117" i="12"/>
  <c r="E118" i="12"/>
  <c r="E119" i="12"/>
  <c r="E120" i="12"/>
  <c r="E121" i="12"/>
  <c r="E122" i="12"/>
  <c r="E123" i="12"/>
  <c r="E124" i="12"/>
  <c r="E125" i="12"/>
  <c r="E126" i="12"/>
  <c r="E127" i="12"/>
  <c r="E128" i="12"/>
  <c r="E129" i="12"/>
  <c r="E130" i="12"/>
  <c r="E131" i="12"/>
  <c r="E132" i="12"/>
  <c r="E133" i="12"/>
  <c r="E134" i="12"/>
  <c r="E135" i="12"/>
  <c r="E136" i="12"/>
  <c r="E137" i="12"/>
  <c r="E138" i="12"/>
  <c r="E139" i="12"/>
  <c r="E140" i="12"/>
  <c r="E141" i="12"/>
  <c r="E142" i="12"/>
  <c r="E143" i="12"/>
  <c r="E144" i="12"/>
  <c r="E145" i="12"/>
  <c r="E146" i="12"/>
  <c r="E147" i="12"/>
  <c r="E148" i="12"/>
  <c r="E149" i="12"/>
  <c r="E150" i="12"/>
  <c r="E151" i="12"/>
  <c r="E152" i="12"/>
  <c r="E153" i="12"/>
  <c r="E154" i="12"/>
  <c r="E155" i="12"/>
  <c r="E156" i="12"/>
  <c r="E157" i="12"/>
  <c r="E158" i="12"/>
  <c r="E159" i="12"/>
  <c r="E160" i="12"/>
  <c r="E161" i="12"/>
  <c r="E162" i="12"/>
  <c r="E163" i="12"/>
  <c r="E164" i="12"/>
  <c r="E165" i="12"/>
  <c r="E166" i="12"/>
  <c r="E167" i="12"/>
  <c r="E168" i="12"/>
  <c r="E169" i="12"/>
  <c r="E170" i="12"/>
  <c r="E171" i="12"/>
  <c r="E172" i="12"/>
  <c r="E173" i="12"/>
  <c r="E174" i="12"/>
  <c r="E175" i="12"/>
  <c r="E176" i="12"/>
  <c r="E177" i="12"/>
  <c r="E178" i="12"/>
  <c r="E179" i="12"/>
  <c r="E180" i="12"/>
  <c r="E181" i="12"/>
  <c r="E182" i="12"/>
  <c r="E183" i="12"/>
  <c r="E184" i="12"/>
  <c r="E185" i="12"/>
  <c r="E186" i="12"/>
  <c r="E187" i="12"/>
  <c r="E188" i="12"/>
  <c r="E189" i="12"/>
  <c r="E190" i="12"/>
  <c r="E191" i="12"/>
  <c r="E192" i="12"/>
  <c r="E193" i="12"/>
  <c r="E194" i="12"/>
  <c r="E195" i="12"/>
  <c r="E196" i="12"/>
  <c r="E197" i="12"/>
  <c r="E198" i="12"/>
  <c r="E199" i="12"/>
  <c r="E200" i="12"/>
  <c r="E201" i="12"/>
  <c r="E202" i="12"/>
  <c r="E203" i="12"/>
  <c r="E204" i="12"/>
  <c r="E205" i="12"/>
  <c r="E206" i="12"/>
  <c r="E207" i="12"/>
  <c r="E208" i="12"/>
  <c r="E209" i="12"/>
  <c r="E210" i="12"/>
  <c r="E211" i="12"/>
  <c r="E212" i="12"/>
  <c r="E213" i="12"/>
  <c r="E214" i="12"/>
  <c r="E215" i="12"/>
  <c r="E216" i="12"/>
  <c r="E217" i="12"/>
  <c r="E218" i="12"/>
  <c r="E219" i="12"/>
  <c r="E220" i="12"/>
  <c r="E221" i="12"/>
  <c r="E222" i="12"/>
  <c r="E223" i="12"/>
  <c r="E224" i="12"/>
  <c r="E225" i="12"/>
  <c r="E226" i="12"/>
  <c r="E227" i="12"/>
  <c r="E228" i="12"/>
  <c r="E229" i="12"/>
  <c r="E230" i="12"/>
  <c r="E231" i="12"/>
  <c r="E232" i="12"/>
  <c r="E233" i="12"/>
  <c r="E234" i="12"/>
  <c r="E235" i="12"/>
  <c r="E236" i="12"/>
  <c r="E237" i="12"/>
  <c r="E238" i="12"/>
  <c r="E239" i="12"/>
  <c r="E240" i="12"/>
  <c r="E241" i="12"/>
  <c r="E242" i="12"/>
  <c r="E243" i="12"/>
  <c r="E244" i="12"/>
  <c r="E245" i="12"/>
  <c r="E246" i="12"/>
  <c r="E247" i="12"/>
  <c r="E248" i="12"/>
  <c r="E249" i="12"/>
  <c r="E250" i="12"/>
  <c r="E251" i="12"/>
  <c r="E252" i="12"/>
  <c r="E253" i="12"/>
  <c r="E254" i="12"/>
  <c r="E255" i="12"/>
  <c r="E256" i="12"/>
  <c r="E257" i="12"/>
  <c r="E258" i="12"/>
  <c r="E259" i="12"/>
  <c r="E260" i="12"/>
  <c r="E261" i="12"/>
  <c r="E262" i="12"/>
  <c r="E263" i="12"/>
  <c r="E264" i="12"/>
  <c r="E265" i="12"/>
  <c r="E266" i="12"/>
  <c r="E267" i="12"/>
  <c r="E268" i="12"/>
  <c r="E269" i="12"/>
  <c r="E270" i="12"/>
  <c r="E271" i="12"/>
  <c r="E272" i="12"/>
  <c r="E273" i="12"/>
  <c r="E274" i="12"/>
  <c r="E275" i="12"/>
  <c r="E276" i="12"/>
  <c r="E277" i="12"/>
  <c r="E278" i="12"/>
  <c r="E279" i="12"/>
  <c r="E280" i="12"/>
  <c r="E281" i="12"/>
  <c r="E282" i="12"/>
  <c r="E283" i="12"/>
  <c r="E284" i="12"/>
  <c r="E285" i="12"/>
  <c r="E286" i="12"/>
  <c r="E287" i="12"/>
  <c r="E288" i="12"/>
  <c r="E289" i="12"/>
  <c r="E290" i="12"/>
  <c r="E291" i="12"/>
  <c r="E292" i="12"/>
  <c r="E293" i="12"/>
  <c r="E294" i="12"/>
  <c r="E295" i="12"/>
  <c r="E296" i="12"/>
  <c r="E297" i="12"/>
  <c r="E298" i="12"/>
  <c r="E299" i="12"/>
  <c r="E300" i="12"/>
  <c r="E301" i="12"/>
  <c r="E302" i="12"/>
  <c r="E303" i="12"/>
  <c r="E304" i="12"/>
  <c r="E305" i="12"/>
  <c r="E306" i="12"/>
  <c r="E307" i="12"/>
  <c r="E308" i="12"/>
  <c r="E309" i="12"/>
  <c r="E310" i="12"/>
  <c r="E311" i="12"/>
  <c r="E312" i="12"/>
  <c r="E313" i="12"/>
  <c r="E314" i="12"/>
  <c r="E315" i="12"/>
  <c r="E316" i="12"/>
  <c r="E317" i="12"/>
  <c r="E318" i="12"/>
  <c r="E319" i="12"/>
  <c r="E320" i="12"/>
  <c r="E321" i="12"/>
  <c r="E322" i="12"/>
  <c r="E323" i="12"/>
  <c r="E324" i="12"/>
  <c r="E325" i="12"/>
  <c r="E326" i="12"/>
  <c r="E327" i="12"/>
  <c r="E328" i="12"/>
  <c r="E329" i="12"/>
  <c r="E330" i="12"/>
  <c r="E331" i="12"/>
  <c r="E332" i="12"/>
  <c r="E333" i="12"/>
  <c r="E334" i="12"/>
  <c r="E335" i="12"/>
  <c r="E336" i="12"/>
  <c r="E337" i="12"/>
  <c r="E338" i="12"/>
  <c r="E339" i="12"/>
  <c r="E340" i="12"/>
  <c r="E341" i="12"/>
  <c r="E342" i="12"/>
  <c r="E343" i="12"/>
  <c r="E344" i="12"/>
  <c r="E345" i="12"/>
  <c r="E346" i="12"/>
  <c r="E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B219" i="12"/>
  <c r="B220" i="12"/>
  <c r="B221" i="12"/>
  <c r="B222" i="12"/>
  <c r="B223" i="12"/>
  <c r="B224" i="12"/>
  <c r="B225" i="12"/>
  <c r="B226" i="12"/>
  <c r="B227" i="12"/>
  <c r="B228" i="12"/>
  <c r="B229" i="12"/>
  <c r="B230" i="12"/>
  <c r="B231" i="12"/>
  <c r="B232" i="12"/>
  <c r="B233" i="12"/>
  <c r="B234" i="12"/>
  <c r="B235" i="12"/>
  <c r="B236" i="12"/>
  <c r="B237" i="12"/>
  <c r="B238" i="12"/>
  <c r="B239" i="12"/>
  <c r="B240" i="12"/>
  <c r="B241" i="12"/>
  <c r="B242" i="12"/>
  <c r="B243" i="12"/>
  <c r="B244" i="12"/>
  <c r="B245" i="12"/>
  <c r="B246" i="12"/>
  <c r="B247" i="12"/>
  <c r="B248" i="12"/>
  <c r="B249" i="12"/>
  <c r="B250" i="12"/>
  <c r="B251" i="12"/>
  <c r="B252" i="12"/>
  <c r="B253" i="12"/>
  <c r="B254" i="12"/>
  <c r="B255" i="12"/>
  <c r="B256" i="12"/>
  <c r="B257" i="12"/>
  <c r="B258" i="12"/>
  <c r="B259" i="12"/>
  <c r="B260" i="12"/>
  <c r="B261" i="12"/>
  <c r="B262" i="12"/>
  <c r="B263" i="12"/>
  <c r="B264" i="12"/>
  <c r="B265" i="12"/>
  <c r="B266" i="12"/>
  <c r="B267" i="12"/>
  <c r="B268" i="12"/>
  <c r="B269" i="12"/>
  <c r="B270" i="12"/>
  <c r="B271" i="12"/>
  <c r="B272" i="12"/>
  <c r="B273" i="12"/>
  <c r="B274" i="12"/>
  <c r="B275" i="12"/>
  <c r="B276" i="12"/>
  <c r="B277" i="12"/>
  <c r="B278" i="12"/>
  <c r="B279" i="12"/>
  <c r="B280" i="12"/>
  <c r="B281" i="12"/>
  <c r="B282" i="12"/>
  <c r="B283" i="12"/>
  <c r="B284" i="12"/>
  <c r="B285" i="12"/>
  <c r="B286" i="12"/>
  <c r="B287" i="12"/>
  <c r="B288" i="12"/>
  <c r="B289" i="12"/>
  <c r="B290" i="12"/>
  <c r="B291" i="12"/>
  <c r="B292" i="12"/>
  <c r="B293" i="12"/>
  <c r="B294" i="12"/>
  <c r="B295" i="12"/>
  <c r="B296" i="12"/>
  <c r="B297" i="12"/>
  <c r="B298" i="12"/>
  <c r="B299" i="12"/>
  <c r="B300" i="12"/>
  <c r="B301" i="12"/>
  <c r="B302" i="12"/>
  <c r="B303" i="12"/>
  <c r="B304" i="12"/>
  <c r="B305" i="12"/>
  <c r="B306" i="12"/>
  <c r="B307" i="12"/>
  <c r="B308" i="12"/>
  <c r="B309" i="12"/>
  <c r="B310" i="12"/>
  <c r="B311" i="12"/>
  <c r="B312" i="12"/>
  <c r="B313" i="12"/>
  <c r="B314" i="12"/>
  <c r="B315" i="12"/>
  <c r="B316" i="12"/>
  <c r="B317" i="12"/>
  <c r="B318" i="12"/>
  <c r="B319" i="12"/>
  <c r="B320" i="12"/>
  <c r="B321" i="12"/>
  <c r="B322" i="12"/>
  <c r="B323" i="12"/>
  <c r="B324" i="12"/>
  <c r="B325" i="12"/>
  <c r="B326" i="12"/>
  <c r="B327" i="12"/>
  <c r="B328" i="12"/>
  <c r="B329" i="12"/>
  <c r="B330" i="12"/>
  <c r="B331" i="12"/>
  <c r="B332" i="12"/>
  <c r="B333" i="12"/>
  <c r="B334" i="12"/>
  <c r="B335" i="12"/>
  <c r="B336" i="12"/>
  <c r="B337" i="12"/>
  <c r="B338" i="12"/>
  <c r="B339" i="12"/>
  <c r="B340" i="12"/>
  <c r="B341" i="12"/>
  <c r="B342" i="12"/>
  <c r="B343" i="12"/>
  <c r="B344" i="12"/>
  <c r="B345" i="12"/>
  <c r="B346" i="12"/>
  <c r="E11" i="12" l="1"/>
  <c r="B12" i="12"/>
  <c r="B11" i="12" l="1"/>
  <c r="F7" i="24" l="1"/>
  <c r="F8" i="24"/>
  <c r="F9" i="24"/>
  <c r="F10" i="24"/>
  <c r="F11" i="24"/>
  <c r="F12" i="24"/>
  <c r="F13" i="24"/>
  <c r="F14" i="24"/>
  <c r="F15" i="24"/>
  <c r="F16" i="24"/>
  <c r="F17" i="24"/>
  <c r="F18" i="24"/>
  <c r="F19" i="24"/>
  <c r="F20" i="24"/>
  <c r="F21" i="24"/>
  <c r="F22" i="24"/>
  <c r="F23" i="24"/>
  <c r="F24" i="24"/>
  <c r="F25" i="24"/>
  <c r="F26" i="24"/>
  <c r="F27" i="24"/>
  <c r="F28" i="24"/>
  <c r="F29" i="24"/>
  <c r="F30" i="24"/>
  <c r="F31" i="24"/>
  <c r="F32" i="24"/>
  <c r="F33" i="24"/>
  <c r="F34" i="24"/>
  <c r="F35" i="24"/>
  <c r="F36" i="24"/>
  <c r="F37" i="24"/>
  <c r="F38" i="24"/>
  <c r="F39" i="24"/>
  <c r="F40" i="24"/>
  <c r="F41" i="24"/>
  <c r="F42" i="24"/>
  <c r="F43" i="24"/>
  <c r="F44" i="24"/>
  <c r="F45" i="24"/>
  <c r="F46" i="24"/>
  <c r="F47" i="24"/>
  <c r="F48" i="24"/>
  <c r="F49" i="24"/>
  <c r="F50" i="24"/>
  <c r="F51" i="24"/>
  <c r="F52" i="24"/>
  <c r="F53" i="24"/>
  <c r="F54" i="24"/>
  <c r="F55" i="24"/>
  <c r="F56" i="24"/>
  <c r="F57" i="24"/>
  <c r="F58" i="24"/>
  <c r="F59" i="24"/>
  <c r="F60" i="24"/>
  <c r="F61" i="24"/>
  <c r="F62" i="24"/>
  <c r="F63" i="24"/>
  <c r="F64" i="24"/>
  <c r="F65" i="24"/>
  <c r="F66" i="24"/>
  <c r="F67" i="24"/>
  <c r="F68" i="24"/>
  <c r="F69" i="24"/>
  <c r="F70" i="24"/>
  <c r="F71" i="24"/>
  <c r="F72" i="24"/>
  <c r="F73" i="24"/>
  <c r="F74" i="24"/>
  <c r="F75" i="24"/>
  <c r="F76" i="24"/>
  <c r="F77" i="24"/>
  <c r="F78" i="24"/>
  <c r="F79" i="24"/>
  <c r="F80" i="24"/>
  <c r="F81" i="24"/>
  <c r="F82" i="24"/>
  <c r="F83" i="24"/>
  <c r="F84" i="24"/>
  <c r="F85" i="24"/>
  <c r="F86" i="24"/>
  <c r="F87" i="24"/>
  <c r="F88" i="24"/>
  <c r="F89" i="24"/>
  <c r="F90" i="24"/>
  <c r="F91" i="24"/>
  <c r="F92" i="24"/>
  <c r="F93" i="24"/>
  <c r="F94" i="24"/>
  <c r="F95" i="24"/>
  <c r="F96" i="24"/>
  <c r="F97" i="24"/>
  <c r="F98" i="24"/>
  <c r="F99" i="24"/>
  <c r="F100" i="24"/>
  <c r="F101" i="24"/>
  <c r="F102" i="24"/>
  <c r="F103" i="24"/>
  <c r="F104" i="24"/>
  <c r="F105" i="24"/>
  <c r="F106" i="24"/>
  <c r="F107" i="24"/>
  <c r="F108" i="24"/>
  <c r="F109" i="24"/>
  <c r="F110" i="24"/>
  <c r="F111" i="24"/>
  <c r="F112" i="24"/>
  <c r="F113" i="24"/>
  <c r="F114" i="24"/>
  <c r="F115" i="24"/>
  <c r="F116" i="24"/>
  <c r="F117" i="24"/>
  <c r="F118" i="24"/>
  <c r="F119" i="24"/>
  <c r="F120" i="24"/>
  <c r="F121" i="24"/>
  <c r="F122" i="24"/>
  <c r="F123" i="24"/>
  <c r="F124" i="24"/>
  <c r="F125" i="24"/>
  <c r="F126" i="24"/>
  <c r="F127" i="24"/>
  <c r="F128" i="24"/>
  <c r="F129" i="24"/>
  <c r="F130" i="24"/>
  <c r="F131" i="24"/>
  <c r="F132" i="24"/>
  <c r="F133" i="24"/>
  <c r="F134" i="24"/>
  <c r="F135" i="24"/>
  <c r="F136" i="24"/>
  <c r="F137" i="24"/>
  <c r="F138" i="24"/>
  <c r="F139" i="24"/>
  <c r="F140" i="24"/>
  <c r="F141" i="24"/>
  <c r="F142" i="24"/>
  <c r="F143" i="24"/>
  <c r="F144" i="24"/>
  <c r="F145" i="24"/>
  <c r="F146" i="24"/>
  <c r="F147" i="24"/>
  <c r="F148" i="24"/>
  <c r="F149" i="24"/>
  <c r="F150" i="24"/>
  <c r="F151" i="24"/>
  <c r="F152" i="24"/>
  <c r="F153" i="24"/>
  <c r="F154" i="24"/>
  <c r="F155" i="24"/>
  <c r="F156" i="24"/>
  <c r="F157" i="24"/>
  <c r="F158" i="24"/>
  <c r="F159" i="24"/>
  <c r="F160" i="24"/>
  <c r="F161" i="24"/>
  <c r="F162" i="24"/>
  <c r="F163" i="24"/>
  <c r="F164" i="24"/>
  <c r="F165" i="24"/>
  <c r="F166" i="24"/>
  <c r="F167" i="24"/>
  <c r="F168" i="24"/>
  <c r="F169" i="24"/>
  <c r="F170" i="24"/>
  <c r="F171" i="24"/>
  <c r="F172" i="24"/>
  <c r="F173" i="24"/>
  <c r="F174" i="24"/>
  <c r="F175" i="24"/>
  <c r="F176" i="24"/>
  <c r="F177" i="24"/>
  <c r="F178" i="24"/>
  <c r="F179" i="24"/>
  <c r="F180" i="24"/>
  <c r="F181" i="24"/>
  <c r="F182" i="24"/>
  <c r="F183" i="24"/>
  <c r="F184" i="24"/>
  <c r="F185" i="24"/>
  <c r="F186" i="24"/>
  <c r="F187" i="24"/>
  <c r="F188" i="24"/>
  <c r="F189" i="24"/>
  <c r="F190" i="24"/>
  <c r="F191" i="24"/>
  <c r="F192" i="24"/>
  <c r="F193" i="24"/>
  <c r="F194" i="24"/>
  <c r="F195" i="24"/>
  <c r="F196" i="24"/>
  <c r="F197" i="24"/>
  <c r="F198" i="24"/>
  <c r="F199" i="24"/>
  <c r="F200" i="24"/>
  <c r="F201" i="24"/>
  <c r="F202" i="24"/>
  <c r="F203" i="24"/>
  <c r="F204" i="24"/>
  <c r="F205" i="24"/>
  <c r="F206" i="24"/>
  <c r="F207" i="24"/>
  <c r="F208" i="24"/>
  <c r="F209" i="24"/>
  <c r="F210" i="24"/>
  <c r="F211" i="24"/>
  <c r="F212" i="24"/>
  <c r="F213" i="24"/>
  <c r="F214" i="24"/>
  <c r="F215" i="24"/>
  <c r="F216" i="24"/>
  <c r="F217" i="24"/>
  <c r="F218" i="24"/>
  <c r="F219" i="24"/>
  <c r="F220" i="24"/>
  <c r="F221" i="24"/>
  <c r="F222" i="24"/>
  <c r="F223" i="24"/>
  <c r="F224" i="24"/>
  <c r="F225" i="24"/>
  <c r="F226" i="24"/>
  <c r="F6" i="24"/>
  <c r="E199" i="24"/>
  <c r="D199" i="24"/>
  <c r="E198" i="24"/>
  <c r="D198" i="24"/>
  <c r="E170" i="24"/>
  <c r="D170" i="24"/>
  <c r="E169" i="24"/>
  <c r="D169" i="24"/>
  <c r="E141" i="24"/>
  <c r="D141" i="24"/>
  <c r="E140" i="24"/>
  <c r="D140" i="24"/>
  <c r="E112" i="24"/>
  <c r="D112" i="24"/>
  <c r="E111" i="24"/>
  <c r="D111" i="24"/>
  <c r="E83" i="24"/>
  <c r="D83" i="24"/>
  <c r="E82" i="24"/>
  <c r="D82" i="24"/>
  <c r="E54" i="24"/>
  <c r="D54" i="24"/>
  <c r="E53" i="24"/>
  <c r="D53" i="24"/>
  <c r="D38" i="24"/>
  <c r="E38" i="24"/>
  <c r="E37" i="24"/>
  <c r="D37" i="24"/>
  <c r="E6" i="24"/>
  <c r="D6" i="24"/>
  <c r="A298" i="14" l="1" a="1"/>
  <c r="A298" i="14" s="1"/>
  <c r="A299" i="14" l="1" a="1"/>
  <c r="A299" i="14" s="1"/>
  <c r="A300" i="14" s="1" a="1"/>
  <c r="A300" i="14" s="1"/>
  <c r="A301" i="14" s="1" a="1"/>
  <c r="A301" i="14" s="1"/>
  <c r="A302" i="14" s="1" a="1"/>
  <c r="A302" i="14" s="1"/>
  <c r="C13" i="5" l="1"/>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12" i="5"/>
  <c r="I5" i="8" l="1"/>
  <c r="A338" i="13" l="1" a="1"/>
  <c r="A338" i="13" s="1"/>
  <c r="A339" i="13" l="1" a="1"/>
  <c r="A339" i="13" s="1"/>
  <c r="F4" i="5" l="1"/>
  <c r="A4" i="5"/>
  <c r="J8" i="5"/>
  <c r="I8" i="5"/>
  <c r="H8" i="5"/>
  <c r="J7" i="5"/>
  <c r="I7" i="5"/>
  <c r="H7" i="5"/>
  <c r="J6" i="5"/>
  <c r="I6" i="5"/>
  <c r="H6" i="5"/>
  <c r="F7" i="5"/>
  <c r="F8" i="5"/>
  <c r="F9" i="5"/>
  <c r="F6" i="5"/>
  <c r="D7" i="5"/>
  <c r="D6" i="5"/>
  <c r="C7" i="5"/>
  <c r="B7" i="5"/>
  <c r="A7" i="5"/>
  <c r="C6" i="5"/>
  <c r="B6" i="5"/>
  <c r="A6" i="5"/>
  <c r="A3" i="6" l="1"/>
  <c r="A2" i="24"/>
  <c r="B2" i="15" l="1"/>
  <c r="A2" i="7"/>
  <c r="A17" i="8"/>
  <c r="A4" i="8"/>
  <c r="A2" i="5"/>
  <c r="A2" i="4"/>
  <c r="A2" i="14"/>
  <c r="A2" i="13"/>
  <c r="A2" i="12"/>
  <c r="A2" i="2"/>
  <c r="C338" i="13" l="1"/>
  <c r="D338" i="13"/>
  <c r="B338" i="13"/>
  <c r="D339" i="13"/>
  <c r="B339" i="13"/>
  <c r="C339" i="13"/>
  <c r="H338" i="13"/>
  <c r="E338" i="13"/>
  <c r="G338" i="13"/>
  <c r="F338" i="13"/>
  <c r="F339" i="13"/>
  <c r="G339" i="13"/>
  <c r="H339" i="13"/>
  <c r="E339" i="13"/>
  <c r="A2" i="25"/>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B226" i="24"/>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D14" i="15"/>
  <c r="E14" i="15"/>
  <c r="F14" i="15"/>
  <c r="H18" i="15" s="1"/>
  <c r="G14" i="15"/>
  <c r="E10" i="15" l="1"/>
  <c r="C10" i="15"/>
  <c r="C17" i="15" s="1"/>
  <c r="F10" i="15"/>
  <c r="D10" i="15"/>
  <c r="C18" i="15" l="1"/>
  <c r="G17" i="15"/>
  <c r="G18" i="15"/>
  <c r="D17" i="15"/>
  <c r="D18" i="15"/>
  <c r="E18" i="15"/>
  <c r="E17" i="15"/>
  <c r="F17" i="15"/>
  <c r="F18" i="15"/>
  <c r="I17" i="15"/>
  <c r="I18" i="15"/>
  <c r="C21" i="15" l="1"/>
  <c r="C22" i="15"/>
  <c r="B298" i="14" l="1"/>
  <c r="C298" i="14"/>
  <c r="D298" i="14"/>
  <c r="C299" i="14" l="1"/>
  <c r="B299" i="14"/>
  <c r="D299" i="14"/>
  <c r="B300" i="14" l="1"/>
  <c r="C300" i="14"/>
  <c r="D300" i="14"/>
  <c r="D301" i="14" l="1"/>
  <c r="C301" i="14"/>
  <c r="B301" i="14"/>
  <c r="C302" i="14" l="1"/>
  <c r="B302" i="14"/>
  <c r="D302" i="14"/>
  <c r="H301" i="14" l="1"/>
  <c r="H300" i="14"/>
  <c r="H302" i="14"/>
  <c r="F300" i="14" l="1"/>
  <c r="F302" i="14"/>
  <c r="F301" i="14"/>
  <c r="E302" i="14" l="1"/>
  <c r="E301" i="14"/>
  <c r="E300" i="14"/>
  <c r="G301" i="14" l="1"/>
  <c r="G302" i="14"/>
  <c r="G300" i="14"/>
  <c r="E298" i="14" l="1"/>
  <c r="H298" i="14" l="1"/>
  <c r="F298" i="14"/>
  <c r="G298" i="14"/>
  <c r="O10" i="15"/>
  <c r="P10" i="15"/>
  <c r="T10" i="15"/>
  <c r="H299" i="14"/>
  <c r="N10" i="15"/>
  <c r="M10" i="15"/>
  <c r="G299" i="14"/>
  <c r="S10" i="15"/>
  <c r="F299" i="14"/>
  <c r="R10" i="15"/>
  <c r="E299" i="14"/>
  <c r="Q10" i="15"/>
  <c r="P17" i="15" l="1"/>
  <c r="P18" i="15"/>
  <c r="S17" i="15"/>
  <c r="S18" i="15"/>
  <c r="N17" i="15"/>
  <c r="N18" i="15"/>
  <c r="Q17" i="15"/>
  <c r="Q18" i="15"/>
  <c r="R17" i="15"/>
  <c r="R18" i="15"/>
  <c r="T17" i="15"/>
  <c r="T18" i="15"/>
  <c r="O17" i="15"/>
  <c r="O18" i="15"/>
  <c r="M18" i="15"/>
  <c r="M17" i="15"/>
  <c r="M21" i="15" l="1"/>
  <c r="M22" i="15"/>
  <c r="N22" i="15"/>
  <c r="N21" i="15"/>
</calcChain>
</file>

<file path=xl/sharedStrings.xml><?xml version="1.0" encoding="utf-8"?>
<sst xmlns="http://schemas.openxmlformats.org/spreadsheetml/2006/main" count="3908" uniqueCount="1775">
  <si>
    <t>Company and Licence name, charging year, effective from, status</t>
  </si>
  <si>
    <t>Company and Licence name</t>
  </si>
  <si>
    <t>Year</t>
  </si>
  <si>
    <t>Effective From</t>
  </si>
  <si>
    <t>Status</t>
  </si>
  <si>
    <t>Indigo Power Limited_B</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</si>
  <si>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</si>
  <si>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</si>
  <si>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</si>
  <si>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</si>
  <si>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</si>
  <si>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</si>
  <si>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</si>
  <si>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</si>
  <si>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</si>
  <si>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</si>
  <si>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</si>
  <si>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</si>
  <si>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</si>
  <si>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</si>
  <si>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</si>
  <si>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</si>
  <si>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</si>
  <si>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</si>
  <si>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</si>
  <si>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</si>
  <si>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</si>
  <si>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</si>
  <si>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</si>
  <si>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</si>
  <si>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</si>
  <si>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</si>
  <si>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</si>
  <si>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</si>
  <si>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</si>
  <si>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</si>
  <si>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</si>
  <si>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</si>
  <si>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</si>
  <si>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</si>
  <si>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</si>
  <si>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</si>
  <si>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 xml:space="preserve">Monday to Friday </t>
  </si>
  <si>
    <t>16:00 to 19:00</t>
  </si>
  <si>
    <t>07:30 to 16:00
19:00 to 21:00</t>
  </si>
  <si>
    <t>00:00 to 07:30
21:00 to 24:00</t>
  </si>
  <si>
    <t>Monday to Friday Nov to Feb</t>
  </si>
  <si>
    <t>Weekends</t>
  </si>
  <si>
    <t>00:00 to 24:00</t>
  </si>
  <si>
    <t>Monday to Friday Mar to Oct</t>
  </si>
  <si>
    <t>07:30 to 21:00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</si>
  <si>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</si>
  <si>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</si>
  <si>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</si>
  <si>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</si>
  <si>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</si>
  <si>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</si>
  <si>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</si>
  <si>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</si>
  <si>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</si>
  <si>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</si>
  <si>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</si>
  <si>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</si>
  <si>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</si>
  <si>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</si>
  <si>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</si>
  <si>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</si>
  <si>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2</t>
  </si>
  <si>
    <t/>
  </si>
  <si>
    <t>Non-Domestic Aggregated No Residual</t>
  </si>
  <si>
    <t>B0E,B3E,B6E</t>
  </si>
  <si>
    <t>0, 3, 4, 5-8</t>
  </si>
  <si>
    <t>Non-Domestic Aggregated Band 1</t>
  </si>
  <si>
    <t>B1A,B4A,B7A</t>
  </si>
  <si>
    <t xml:space="preserve"> </t>
  </si>
  <si>
    <t>Non-Domestic Aggregated Band 2</t>
  </si>
  <si>
    <t>B1B,B4B,B7B</t>
  </si>
  <si>
    <t>Non-Domestic Aggregated Band 3</t>
  </si>
  <si>
    <t>B1C,B4C,B7C</t>
  </si>
  <si>
    <t>Non-Domestic Aggregated Band 4</t>
  </si>
  <si>
    <t>B1D,B4D,B7D</t>
  </si>
  <si>
    <t>Non-Domestic Aggregated (related MPAN)</t>
  </si>
  <si>
    <t>B0L,B3L,B6L</t>
  </si>
  <si>
    <t>4</t>
  </si>
  <si>
    <t>LV Site Specific No Residual</t>
  </si>
  <si>
    <t>B0F,B3F,B6F</t>
  </si>
  <si>
    <t>LV Site Specific Band 1</t>
  </si>
  <si>
    <t>B2A,B5A,B8A</t>
  </si>
  <si>
    <t>LV Site Specific Band 2</t>
  </si>
  <si>
    <t>B2B,B5B,B8B</t>
  </si>
  <si>
    <t>LV Site Specific Band 3</t>
  </si>
  <si>
    <t>B2C,B5C,B8C</t>
  </si>
  <si>
    <t>LV Site Specific Band 4</t>
  </si>
  <si>
    <t>B2D,B5D,B8D</t>
  </si>
  <si>
    <t>LV Sub Site Specific No Residual</t>
  </si>
  <si>
    <t>B5W,B8W</t>
  </si>
  <si>
    <t>LV Sub Site Specific Band 1</t>
  </si>
  <si>
    <t>B5E,B8E</t>
  </si>
  <si>
    <t>LV Sub Site Specific Band 2</t>
  </si>
  <si>
    <t>B5F,B8F</t>
  </si>
  <si>
    <t>LV Sub Site Specific Band 3</t>
  </si>
  <si>
    <t>B5G,B8G</t>
  </si>
  <si>
    <t>LV Sub Site Specific Band 4</t>
  </si>
  <si>
    <t>B5H,B8H</t>
  </si>
  <si>
    <t>HV Site Specific No Residual</t>
  </si>
  <si>
    <t>B3G,B6G</t>
  </si>
  <si>
    <t>HV Site Specific Band 1</t>
  </si>
  <si>
    <t>B5J,B8J</t>
  </si>
  <si>
    <t>HV Site Specific Band 2</t>
  </si>
  <si>
    <t>B5K,B8K</t>
  </si>
  <si>
    <t>HV Site Specific Band 3</t>
  </si>
  <si>
    <t>B5L,B8L</t>
  </si>
  <si>
    <t>HV Site Specific Band 4</t>
  </si>
  <si>
    <t>B5M,B8M</t>
  </si>
  <si>
    <t>Unmetered Supplies</t>
  </si>
  <si>
    <t>0, 1 or 8</t>
  </si>
  <si>
    <t>LV Generation Aggregated</t>
  </si>
  <si>
    <t>LV Sub Generation Aggregated</t>
  </si>
  <si>
    <t>LV Generation Site Specific</t>
  </si>
  <si>
    <t>BM3,BR3,BV3</t>
  </si>
  <si>
    <t>LV Generation Site Specific no RP charge</t>
  </si>
  <si>
    <t>LV Sub Generation Site Specific</t>
  </si>
  <si>
    <t>LV Sub Generation Site Specific no RP charge</t>
  </si>
  <si>
    <t>HV Generation Site Specific</t>
  </si>
  <si>
    <t>BR4,BV4</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</si>
  <si>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</si>
  <si>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</si>
  <si>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</si>
  <si>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</si>
  <si>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</si>
  <si>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Unique Identifier</t>
  </si>
  <si>
    <t>LLFC</t>
  </si>
  <si>
    <t>Import MPANs/MSIDs</t>
  </si>
  <si>
    <t>Export Unique Identifier</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</si>
  <si>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</si>
  <si>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</si>
  <si>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</si>
  <si>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</si>
  <si>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</si>
  <si>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</si>
  <si>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</si>
  <si>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</si>
  <si>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</si>
  <si>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</si>
  <si>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</si>
  <si>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1100039606230
1100050612745</t>
  </si>
  <si>
    <t>Jaguar Land Rover Gaydon</t>
  </si>
  <si>
    <t>1170000982191</t>
  </si>
  <si>
    <t>1170000982207</t>
  </si>
  <si>
    <t>Lyon Road Gas Gen</t>
  </si>
  <si>
    <t>1170001003919</t>
  </si>
  <si>
    <t>1170001003928</t>
  </si>
  <si>
    <t>Asher Lane 33kV STOR</t>
  </si>
  <si>
    <t>1170001052172</t>
  </si>
  <si>
    <t>1170001052181</t>
  </si>
  <si>
    <t xml:space="preserve">Spondon Peaking STOR </t>
  </si>
  <si>
    <t>1170001154334</t>
  </si>
  <si>
    <t>1170001154343</t>
  </si>
  <si>
    <t>Churchover solar farm new</t>
  </si>
  <si>
    <t>1170001200878</t>
  </si>
  <si>
    <t>1170001200887</t>
  </si>
  <si>
    <t>Hall Farm Site PV  2</t>
  </si>
  <si>
    <t>1170001247398</t>
  </si>
  <si>
    <t>1170001247403</t>
  </si>
  <si>
    <t>Back Lane ESS</t>
  </si>
  <si>
    <t>1170001302506</t>
  </si>
  <si>
    <t>1170001302515</t>
  </si>
  <si>
    <t>Thornton Estate, Weighbridge Road</t>
  </si>
  <si>
    <t>1170001326302</t>
  </si>
  <si>
    <t>1170001326311</t>
  </si>
  <si>
    <t>Battery Ln Boston ESS</t>
  </si>
  <si>
    <t>Whitecross Lane PV Park</t>
  </si>
  <si>
    <t>1170001443100</t>
  </si>
  <si>
    <t>1170001443128</t>
  </si>
  <si>
    <t>Streetfield Farm Watling PV</t>
  </si>
  <si>
    <t>1170001544448</t>
  </si>
  <si>
    <t>Gorse Lane Solar</t>
  </si>
  <si>
    <t>Gorse Lane Solar Ext</t>
  </si>
  <si>
    <t>1170001236847</t>
  </si>
  <si>
    <t>1170001236856</t>
  </si>
  <si>
    <t>Branston Potato Farm</t>
  </si>
  <si>
    <t>1170001326288</t>
  </si>
  <si>
    <t>1170001326297</t>
  </si>
  <si>
    <t>Cotham Grange 132 PV</t>
  </si>
  <si>
    <t>1170001439707</t>
  </si>
  <si>
    <t>1170001439725</t>
  </si>
  <si>
    <t>Newhurst ERF 132 EFW</t>
  </si>
  <si>
    <t>Grafton Underwood</t>
  </si>
  <si>
    <t>Desford Road BESS 132</t>
  </si>
  <si>
    <t>1170000946973
1170000946982</t>
  </si>
  <si>
    <t>Jaguar Land Rover Whitley</t>
  </si>
  <si>
    <t>1170001293394
1170001293400</t>
  </si>
  <si>
    <t>Long Itchington Northern Portal</t>
  </si>
  <si>
    <t>1170000480680</t>
  </si>
  <si>
    <t>1170000480699</t>
  </si>
  <si>
    <t>Yew Tree Farm PV</t>
  </si>
  <si>
    <t>1170000487142</t>
  </si>
  <si>
    <t>1170000487151</t>
  </si>
  <si>
    <t>Cobb Farm Egmanton PV</t>
  </si>
  <si>
    <t>1170000530950</t>
  </si>
  <si>
    <t>1170000530969</t>
  </si>
  <si>
    <t>Kelmarsh Wind Farm</t>
  </si>
  <si>
    <t>1170000549231</t>
  </si>
  <si>
    <t>1170000549240</t>
  </si>
  <si>
    <t>Copley Farm PV Claypole</t>
  </si>
  <si>
    <t>1170000549269</t>
  </si>
  <si>
    <t>1170000549278</t>
  </si>
  <si>
    <t>Greatmoor EFW Calvert</t>
  </si>
  <si>
    <t>1170000559851</t>
  </si>
  <si>
    <t>1170000559860</t>
  </si>
  <si>
    <t>Lodge Farm (Calow) PV</t>
  </si>
  <si>
    <t>1170000569840</t>
  </si>
  <si>
    <t>1170000569850</t>
  </si>
  <si>
    <t>Arkwright Solar PV</t>
  </si>
  <si>
    <t>1170000579245</t>
  </si>
  <si>
    <t>Langar PV Imports</t>
  </si>
  <si>
    <t>1170000579254</t>
  </si>
  <si>
    <t>Langar Commercial PV</t>
  </si>
  <si>
    <t>1170000740808</t>
  </si>
  <si>
    <t>Langar PV Community</t>
  </si>
  <si>
    <t>1170000579919</t>
  </si>
  <si>
    <t>1170000579928</t>
  </si>
  <si>
    <t>Averill Farm PV</t>
  </si>
  <si>
    <t>1170000582692</t>
  </si>
  <si>
    <t>1170000582708</t>
  </si>
  <si>
    <t>Marchington Solar PV</t>
  </si>
  <si>
    <t>1170000586492</t>
  </si>
  <si>
    <t>1170000586508</t>
  </si>
  <si>
    <t>West End Fm Treswell PV</t>
  </si>
  <si>
    <t>1170000586605</t>
  </si>
  <si>
    <t>1170000586614</t>
  </si>
  <si>
    <t>Fields Farm Southam PV</t>
  </si>
  <si>
    <t>1170000587273</t>
  </si>
  <si>
    <t>1170000587282</t>
  </si>
  <si>
    <t>Canopus Farm PV</t>
  </si>
  <si>
    <t>1170000594261</t>
  </si>
  <si>
    <t>1170000594270</t>
  </si>
  <si>
    <t>Lindridge Farm PV</t>
  </si>
  <si>
    <t>1170000594164</t>
  </si>
  <si>
    <t>1170000594173</t>
  </si>
  <si>
    <t>Thornborough Grnds PV</t>
  </si>
  <si>
    <t>1170000592228</t>
  </si>
  <si>
    <t>1170000592237</t>
  </si>
  <si>
    <t>Wymeswold Narrow Lane PV</t>
  </si>
  <si>
    <t>1170000598034</t>
  </si>
  <si>
    <t>1170000598043</t>
  </si>
  <si>
    <t>Manor Farm Horton PV</t>
  </si>
  <si>
    <t>1170000598196</t>
  </si>
  <si>
    <t>1170000598201</t>
  </si>
  <si>
    <t>Handley Park Farm PV</t>
  </si>
  <si>
    <t>1170000601982</t>
  </si>
  <si>
    <t>1170000601991</t>
  </si>
  <si>
    <t>Shelton Lodge PV</t>
  </si>
  <si>
    <t>1170000604023</t>
  </si>
  <si>
    <t>1170000604050</t>
  </si>
  <si>
    <t>Brafield on the Green PV</t>
  </si>
  <si>
    <t>1170000605221</t>
  </si>
  <si>
    <t>1170000605240</t>
  </si>
  <si>
    <t>Sywell PV</t>
  </si>
  <si>
    <t>1170000614990</t>
  </si>
  <si>
    <t>1170000615007</t>
  </si>
  <si>
    <t>Holtwood Farm PV</t>
  </si>
  <si>
    <t>1170000614972</t>
  </si>
  <si>
    <t>1170000614981</t>
  </si>
  <si>
    <t>Drakelow Farm PV</t>
  </si>
  <si>
    <t>1170000619916</t>
  </si>
  <si>
    <t>1170000619925</t>
  </si>
  <si>
    <t>Stragglethorpe Rd PV</t>
  </si>
  <si>
    <t>1170000627448</t>
  </si>
  <si>
    <t>1170000627457</t>
  </si>
  <si>
    <t>Oxcroft Solar Farm PV</t>
  </si>
  <si>
    <t>1170000626816</t>
  </si>
  <si>
    <t>1170000626825</t>
  </si>
  <si>
    <t>Derby Waste Sinfin EFW</t>
  </si>
  <si>
    <t>1170000625681</t>
  </si>
  <si>
    <t>1170000625690</t>
  </si>
  <si>
    <t>Littlewood Farm PV</t>
  </si>
  <si>
    <t>1170000630413</t>
  </si>
  <si>
    <t>1170000630422</t>
  </si>
  <si>
    <t>Twin Yards Farm PV</t>
  </si>
  <si>
    <t>1170000629640</t>
  </si>
  <si>
    <t>1170000629659</t>
  </si>
  <si>
    <t>Tower Hayes Farm PV</t>
  </si>
  <si>
    <t>1170000632606</t>
  </si>
  <si>
    <t>1170000632615</t>
  </si>
  <si>
    <t>The Breck Solar PV</t>
  </si>
  <si>
    <t>1170000631426</t>
  </si>
  <si>
    <t>1170000631435</t>
  </si>
  <si>
    <t>Barnby Moor Retford PV</t>
  </si>
  <si>
    <t>1170000636503</t>
  </si>
  <si>
    <t>1170000636512</t>
  </si>
  <si>
    <t>Lincoln Farm PV</t>
  </si>
  <si>
    <t>1170000652009</t>
  </si>
  <si>
    <t>Drakelow Renewable BIO</t>
  </si>
  <si>
    <t>1170000641470</t>
  </si>
  <si>
    <t>1170000641489</t>
  </si>
  <si>
    <t>Mill Fm Gt Ponton PV</t>
  </si>
  <si>
    <t>1170000954316</t>
  </si>
  <si>
    <t>Welland Bio Power Imp</t>
  </si>
  <si>
    <t>1170000535113</t>
  </si>
  <si>
    <t xml:space="preserve">Pebble Hall Farm AD </t>
  </si>
  <si>
    <t>1170000645118</t>
  </si>
  <si>
    <t>Welland Bio Power Exp</t>
  </si>
  <si>
    <t>1170000671093</t>
  </si>
  <si>
    <t>1170000671109</t>
  </si>
  <si>
    <t>Deepdale Solar Fm PV</t>
  </si>
  <si>
    <t>1170000671118</t>
  </si>
  <si>
    <t>1170000671127</t>
  </si>
  <si>
    <t>Burton Wolds South WF</t>
  </si>
  <si>
    <t>1170000677271</t>
  </si>
  <si>
    <t>1170000677280</t>
  </si>
  <si>
    <t>Gawcott Flds PV Commercial</t>
  </si>
  <si>
    <t>1170000677290</t>
  </si>
  <si>
    <t>1170000677305</t>
  </si>
  <si>
    <t>Gawcott Flds PV Community</t>
  </si>
  <si>
    <t>1170000722748</t>
  </si>
  <si>
    <t>1170000722757</t>
  </si>
  <si>
    <t>John Brookes Sawmill BIO</t>
  </si>
  <si>
    <t>1170000723991</t>
  </si>
  <si>
    <t>1170000724008</t>
  </si>
  <si>
    <t>Hawton Wind Farm WF</t>
  </si>
  <si>
    <t>1170000727221</t>
  </si>
  <si>
    <t>1170000727230
1170000730001</t>
  </si>
  <si>
    <t>Garnham Close STOR</t>
  </si>
  <si>
    <t>1170000733935</t>
  </si>
  <si>
    <t>RAF Cranwell High G</t>
  </si>
  <si>
    <t>1170000751465</t>
  </si>
  <si>
    <t>1170000751474</t>
  </si>
  <si>
    <t>Hermitage Lane STOR</t>
  </si>
  <si>
    <t>1170000759678</t>
  </si>
  <si>
    <t>1170000759687</t>
  </si>
  <si>
    <t>Fosse Way Radford Sem PV</t>
  </si>
  <si>
    <t>1170000761640</t>
  </si>
  <si>
    <t>1170000761659</t>
  </si>
  <si>
    <t>Meadow Fm Thorpe Lang PV</t>
  </si>
  <si>
    <t>1170000768557</t>
  </si>
  <si>
    <t>1170000768566</t>
  </si>
  <si>
    <t>Olney Hyde Farm PV</t>
  </si>
  <si>
    <t>1170000772456</t>
  </si>
  <si>
    <t>1170000772465</t>
  </si>
  <si>
    <t>Dayfields Farm PV</t>
  </si>
  <si>
    <t>1170000775712</t>
  </si>
  <si>
    <t>1170000775721</t>
  </si>
  <si>
    <t>Bolsovermoor Quarry PV</t>
  </si>
  <si>
    <t>1170000775340</t>
  </si>
  <si>
    <t>1170000775350</t>
  </si>
  <si>
    <t>Bilsthorpe PV</t>
  </si>
  <si>
    <t>1170000783305</t>
  </si>
  <si>
    <t>1170000783314</t>
  </si>
  <si>
    <t>Sutton Bonnington PV</t>
  </si>
  <si>
    <t>1170000790241</t>
  </si>
  <si>
    <t>1170000790250</t>
  </si>
  <si>
    <t>Green Lane Marchington PV</t>
  </si>
  <si>
    <t>1170000807142</t>
  </si>
  <si>
    <t>1170000807151</t>
  </si>
  <si>
    <t>Baddesley Park PV</t>
  </si>
  <si>
    <t>1170000807160</t>
  </si>
  <si>
    <t>1170000807170</t>
  </si>
  <si>
    <t>Baddesley Pk Biomass</t>
  </si>
  <si>
    <t>1170000858990</t>
  </si>
  <si>
    <t>1170000859007</t>
  </si>
  <si>
    <t>Taylor Lane 33kV STOR</t>
  </si>
  <si>
    <t>1170000871315</t>
  </si>
  <si>
    <t>1170000871324</t>
  </si>
  <si>
    <t>Hill Farm ESS</t>
  </si>
  <si>
    <t>1170000871120</t>
  </si>
  <si>
    <t>1170000871139</t>
  </si>
  <si>
    <t>Leverton ESS</t>
  </si>
  <si>
    <t>1170000884086</t>
  </si>
  <si>
    <t>1170000884095</t>
  </si>
  <si>
    <t>Nottingham Rd STOR</t>
  </si>
  <si>
    <t>1170000895724</t>
  </si>
  <si>
    <t>1170000895733</t>
  </si>
  <si>
    <t>Breach Farm ESS</t>
  </si>
  <si>
    <t>1170000902629</t>
  </si>
  <si>
    <t>1170000902638</t>
  </si>
  <si>
    <t>Boston Biomass Gen AD</t>
  </si>
  <si>
    <t>1170000928965</t>
  </si>
  <si>
    <t>1170000928974</t>
  </si>
  <si>
    <t>Twin Oaks Diesel STOR</t>
  </si>
  <si>
    <t>1170000939911</t>
  </si>
  <si>
    <t>1170000939920</t>
  </si>
  <si>
    <t>Colwick Private Rd STOR</t>
  </si>
  <si>
    <t>1170000953544</t>
  </si>
  <si>
    <t>1170000953553</t>
  </si>
  <si>
    <t xml:space="preserve">Mill Fm Caythorpe ESS </t>
  </si>
  <si>
    <t>Breach Farm 132</t>
  </si>
  <si>
    <t>1170000447716</t>
  </si>
  <si>
    <t>1170000447725</t>
  </si>
  <si>
    <t>Prestop Park Farm PV</t>
  </si>
  <si>
    <t>1170000447479</t>
  </si>
  <si>
    <t>1170000447488</t>
  </si>
  <si>
    <t>Smith Hall Farm Solar</t>
  </si>
  <si>
    <t>1170000447497</t>
  </si>
  <si>
    <t>1170000447502</t>
  </si>
  <si>
    <t>Park Farm Solar Ashby</t>
  </si>
  <si>
    <t>1170000451420</t>
  </si>
  <si>
    <t>1170000451439</t>
  </si>
  <si>
    <t>Aston House Solar Farm</t>
  </si>
  <si>
    <t>1170000457617</t>
  </si>
  <si>
    <t>1170000457626</t>
  </si>
  <si>
    <t>Elms Farm Solar Farm</t>
  </si>
  <si>
    <t>1170000458550</t>
  </si>
  <si>
    <t>1170000458569</t>
  </si>
  <si>
    <t>Morton Solar Farm</t>
  </si>
  <si>
    <t>1170000463150</t>
  </si>
  <si>
    <t>1170000463160</t>
  </si>
  <si>
    <t>Glebe Farm Podington PV</t>
  </si>
  <si>
    <t>1170000468015</t>
  </si>
  <si>
    <t>1170000468024</t>
  </si>
  <si>
    <t>Rolleston Park Solar</t>
  </si>
  <si>
    <t>1170000467572</t>
  </si>
  <si>
    <t>1170000467581</t>
  </si>
  <si>
    <t>Nowhere Farm PV</t>
  </si>
  <si>
    <t>1170000467509</t>
  </si>
  <si>
    <t>1170000467527</t>
  </si>
  <si>
    <t>Chelveston Renewable PV</t>
  </si>
  <si>
    <t>1170000474082</t>
  </si>
  <si>
    <t>1170000474107</t>
  </si>
  <si>
    <t>Horsemoor Drove Solar</t>
  </si>
  <si>
    <t>1170000474436</t>
  </si>
  <si>
    <t>1170000474445</t>
  </si>
  <si>
    <t>Decoy Farm Crowland PV</t>
  </si>
  <si>
    <t>1170000474393</t>
  </si>
  <si>
    <t>1170000474409</t>
  </si>
  <si>
    <t>Decoy Farm Crowland AD</t>
  </si>
  <si>
    <t>1100039676983
1100039676992</t>
  </si>
  <si>
    <t>Network Rail Bytham</t>
  </si>
  <si>
    <t>1100039676690
1100039676706</t>
  </si>
  <si>
    <t>1100050641453</t>
  </si>
  <si>
    <t>Network Rail Grantham</t>
  </si>
  <si>
    <t>1100050106527</t>
  </si>
  <si>
    <t>1100050106971</t>
  </si>
  <si>
    <t>Network Rail Staythorpe</t>
  </si>
  <si>
    <t>1100039676965
1100039676974</t>
  </si>
  <si>
    <t>1100050314637</t>
  </si>
  <si>
    <t>Network Rail Retford</t>
  </si>
  <si>
    <t>1100039602086</t>
  </si>
  <si>
    <t>Jaguar Cars</t>
  </si>
  <si>
    <t>1100039600655</t>
  </si>
  <si>
    <t>Alstom Frankton</t>
  </si>
  <si>
    <t>1170000817007
1170000817025</t>
  </si>
  <si>
    <t>University of Warwick</t>
  </si>
  <si>
    <t>1100039603131</t>
  </si>
  <si>
    <t>Dunlop Factory</t>
  </si>
  <si>
    <t>1160001030330
1160001139525</t>
  </si>
  <si>
    <t>Bombardier</t>
  </si>
  <si>
    <t>1100039600015</t>
  </si>
  <si>
    <t>Corby Steel Works</t>
  </si>
  <si>
    <t>1144444444443</t>
  </si>
  <si>
    <t>Derwent</t>
  </si>
  <si>
    <t>1100039667570</t>
  </si>
  <si>
    <t>GEC Alsthom</t>
  </si>
  <si>
    <t>1100050311185
1100050311194</t>
  </si>
  <si>
    <t>St Gobain</t>
  </si>
  <si>
    <t>1100039603559</t>
  </si>
  <si>
    <t>Toyota</t>
  </si>
  <si>
    <t>1160001236210</t>
  </si>
  <si>
    <t>1160001236229</t>
  </si>
  <si>
    <t>Petsoe Wind Farm</t>
  </si>
  <si>
    <t>1100039600042</t>
  </si>
  <si>
    <t>1170000330966</t>
  </si>
  <si>
    <t>Castle Cement</t>
  </si>
  <si>
    <t>1100050013290
1100050314594</t>
  </si>
  <si>
    <t>Rugby Cement</t>
  </si>
  <si>
    <t>1100039667446</t>
  </si>
  <si>
    <t>1100050222604</t>
  </si>
  <si>
    <t>Coventry &amp; Solihull Waste</t>
  </si>
  <si>
    <t>1170000014575</t>
  </si>
  <si>
    <t>1170000014584</t>
  </si>
  <si>
    <t>Bentinck Generation</t>
  </si>
  <si>
    <t>1100050780529</t>
  </si>
  <si>
    <t>1160001479030</t>
  </si>
  <si>
    <t>Asfordby 132kV</t>
  </si>
  <si>
    <t>1100770095532</t>
  </si>
  <si>
    <t>1100770095541</t>
  </si>
  <si>
    <t>Calvert Landfill EFW</t>
  </si>
  <si>
    <t>1100770104666</t>
  </si>
  <si>
    <t>1100770104693</t>
  </si>
  <si>
    <t>Weldon Landfill</t>
  </si>
  <si>
    <t>1100770099918</t>
  </si>
  <si>
    <t>1100770099927</t>
  </si>
  <si>
    <t>Goosy Lodge Power</t>
  </si>
  <si>
    <t>1160000116234
1160000135185</t>
  </si>
  <si>
    <t>BAR Honda</t>
  </si>
  <si>
    <t>1160000226327</t>
  </si>
  <si>
    <t>1160000226336</t>
  </si>
  <si>
    <t>Burton Wolds Wind Farm</t>
  </si>
  <si>
    <t>1100039606090</t>
  </si>
  <si>
    <t>Network Rail Bretton</t>
  </si>
  <si>
    <t>1100770683368</t>
  </si>
  <si>
    <t>1100770683377</t>
  </si>
  <si>
    <t>Bambers Farm Wind Farm</t>
  </si>
  <si>
    <t>1160000213601</t>
  </si>
  <si>
    <t>1160000213610</t>
  </si>
  <si>
    <t>Vine House Wind Farm</t>
  </si>
  <si>
    <t>1160000154150</t>
  </si>
  <si>
    <t>1160000154160</t>
  </si>
  <si>
    <t>Red House Wind Farm</t>
  </si>
  <si>
    <t>1160000186551</t>
  </si>
  <si>
    <t>1160000186560</t>
  </si>
  <si>
    <t>Daneshill Landfill</t>
  </si>
  <si>
    <t>1130000053950</t>
  </si>
  <si>
    <t>Corby Power demand</t>
  </si>
  <si>
    <t>1160000745093</t>
  </si>
  <si>
    <t>1130000079897</t>
  </si>
  <si>
    <t>Newton Longville Landfill</t>
  </si>
  <si>
    <t>1160000909822</t>
  </si>
  <si>
    <t>1160000909840</t>
  </si>
  <si>
    <t>Hollies Wind Farm</t>
  </si>
  <si>
    <t>1130000044004</t>
  </si>
  <si>
    <t>1130000044013</t>
  </si>
  <si>
    <t>Lynn Wind Farm</t>
  </si>
  <si>
    <t>1130000044022</t>
  </si>
  <si>
    <t>1130000044031</t>
  </si>
  <si>
    <t>Inner Dowsing Wind Farm</t>
  </si>
  <si>
    <t>1160000999037</t>
  </si>
  <si>
    <t>1160000999046</t>
  </si>
  <si>
    <t>Bicker Fen Wind Farm</t>
  </si>
  <si>
    <t>1100039667455</t>
  </si>
  <si>
    <t>1100050222473</t>
  </si>
  <si>
    <t>London Road Heat Station</t>
  </si>
  <si>
    <t>1160001253330</t>
  </si>
  <si>
    <t>1160001253321</t>
  </si>
  <si>
    <t>Lindhurst Wind Farm</t>
  </si>
  <si>
    <t>1100039600317</t>
  </si>
  <si>
    <t>Rolls Royce Coventry</t>
  </si>
  <si>
    <t>1100039667989</t>
  </si>
  <si>
    <t>Caterpillar</t>
  </si>
  <si>
    <t>1100039602323</t>
  </si>
  <si>
    <t>Santander Carlton Park</t>
  </si>
  <si>
    <t>1100039600308</t>
  </si>
  <si>
    <t>Brush</t>
  </si>
  <si>
    <t>1170000352384
1170000352409</t>
  </si>
  <si>
    <t>JCB</t>
  </si>
  <si>
    <t>1100039606197</t>
  </si>
  <si>
    <t>Cast Bar UK</t>
  </si>
  <si>
    <t>1100039668227</t>
  </si>
  <si>
    <t>Bretby GP</t>
  </si>
  <si>
    <t>1100039601028</t>
  </si>
  <si>
    <t>Holwell Works</t>
  </si>
  <si>
    <t>1100039601019</t>
  </si>
  <si>
    <t>Pedigree Petfoods</t>
  </si>
  <si>
    <t>1100039601339</t>
  </si>
  <si>
    <t>Alstom Wolverton</t>
  </si>
  <si>
    <t>1100039600567</t>
  </si>
  <si>
    <t>Colworth Laboratory</t>
  </si>
  <si>
    <t>1100039601923
1100039601932</t>
  </si>
  <si>
    <t>1100050222464</t>
  </si>
  <si>
    <t>Boots Thane Road</t>
  </si>
  <si>
    <t>1100039606294</t>
  </si>
  <si>
    <t>1100050222446</t>
  </si>
  <si>
    <t>QMC</t>
  </si>
  <si>
    <t>1100039604358</t>
  </si>
  <si>
    <t>British Gypsum</t>
  </si>
  <si>
    <t>1100039605139
1100039605148</t>
  </si>
  <si>
    <t>Melbourne STW</t>
  </si>
  <si>
    <t>1100039601116
1100050484817</t>
  </si>
  <si>
    <t>Whetstone</t>
  </si>
  <si>
    <t>1100039603647
1100039603656</t>
  </si>
  <si>
    <t>Holbrook Works</t>
  </si>
  <si>
    <t>1100050674421
1100050677575</t>
  </si>
  <si>
    <t>Astrazeneca Charnwood</t>
  </si>
  <si>
    <t>1160000002893
1160000065918</t>
  </si>
  <si>
    <t>1160001059394</t>
  </si>
  <si>
    <t>B&amp;Q Manton</t>
  </si>
  <si>
    <t>1160001007100
1160001122717</t>
  </si>
  <si>
    <t>Transco Churchover</t>
  </si>
  <si>
    <t>1100039600033</t>
  </si>
  <si>
    <t>Alstom Rugby</t>
  </si>
  <si>
    <t>1160001363390</t>
  </si>
  <si>
    <t>1160001363380</t>
  </si>
  <si>
    <t>Low Spinney Wind Farm</t>
  </si>
  <si>
    <t>1160001457392</t>
  </si>
  <si>
    <t>1160001457408</t>
  </si>
  <si>
    <t>Swinford Wind Farm</t>
  </si>
  <si>
    <t>1170000117971</t>
  </si>
  <si>
    <t>1170000117980</t>
  </si>
  <si>
    <t>Yelvertoft Wind Farm</t>
  </si>
  <si>
    <t>Maxwell House Data Centre</t>
  </si>
  <si>
    <t>1170000199789</t>
  </si>
  <si>
    <t>1170000199798</t>
  </si>
  <si>
    <t>Burton Wolds Wind Farm phase 2</t>
  </si>
  <si>
    <t>1170000137579</t>
  </si>
  <si>
    <t>1170000137588</t>
  </si>
  <si>
    <t>Shacks Barn PV</t>
  </si>
  <si>
    <t>1160001324665</t>
  </si>
  <si>
    <t>Hatton Gas Compressor</t>
  </si>
  <si>
    <t>1170000112477</t>
  </si>
  <si>
    <t>1170000112486</t>
  </si>
  <si>
    <t>North Hykeham EFW</t>
  </si>
  <si>
    <t>1160001415347</t>
  </si>
  <si>
    <t>1160001415356</t>
  </si>
  <si>
    <t>Sleaford Renewable Energy Plant</t>
  </si>
  <si>
    <t>1170000059210</t>
  </si>
  <si>
    <t>1170000059186</t>
  </si>
  <si>
    <t>Bilsthorpe Wind Farm</t>
  </si>
  <si>
    <t>1170000117944</t>
  </si>
  <si>
    <t>1170000117953</t>
  </si>
  <si>
    <t>Old Dalby Lodge Wind Farm</t>
  </si>
  <si>
    <t>1170000146670</t>
  </si>
  <si>
    <t>1170000146680</t>
  </si>
  <si>
    <t>Willoughby STOR generation</t>
  </si>
  <si>
    <t>1130000085288</t>
  </si>
  <si>
    <t>Rolls Royce AB&amp;E 33kV</t>
  </si>
  <si>
    <t>1170000110600</t>
  </si>
  <si>
    <t>1170000110610</t>
  </si>
  <si>
    <t>The Grange Wind Farm</t>
  </si>
  <si>
    <t>1170000111881</t>
  </si>
  <si>
    <t>1170000111890</t>
  </si>
  <si>
    <t>Clay Lake STOR</t>
  </si>
  <si>
    <t>1170000113443</t>
  </si>
  <si>
    <t>1170000113452</t>
  </si>
  <si>
    <t>Balderton STOR</t>
  </si>
  <si>
    <t>1170000172954</t>
  </si>
  <si>
    <t>1170000172963</t>
  </si>
  <si>
    <t>Wymeswold Solar Park</t>
  </si>
  <si>
    <t>1170000722696</t>
  </si>
  <si>
    <t>1170000722701</t>
  </si>
  <si>
    <t>French Farm Wind Farm</t>
  </si>
  <si>
    <t>1170000398486</t>
  </si>
  <si>
    <t>1170000398495</t>
  </si>
  <si>
    <t>Lilbourne Wind Farm</t>
  </si>
  <si>
    <t>1170000154538</t>
  </si>
  <si>
    <t>1170000154547</t>
  </si>
  <si>
    <t>Chelvaston Renewable</t>
  </si>
  <si>
    <t>1170000174827</t>
  </si>
  <si>
    <t>1170000174836</t>
  </si>
  <si>
    <t>Beachampton Solar Farm</t>
  </si>
  <si>
    <t>1170000182961</t>
  </si>
  <si>
    <t>1170000182970</t>
  </si>
  <si>
    <t>Croft End Solar Farm</t>
  </si>
  <si>
    <t>1170000233552</t>
  </si>
  <si>
    <t>1170000233570</t>
  </si>
  <si>
    <t>M1 Wind farm</t>
  </si>
  <si>
    <t>1170000280108</t>
  </si>
  <si>
    <t>1170000280117</t>
  </si>
  <si>
    <t>Low Farm Anaerobic Dig</t>
  </si>
  <si>
    <t>1170000280960</t>
  </si>
  <si>
    <t>1170000280970</t>
  </si>
  <si>
    <t>Turweston Airfield Solar Farm</t>
  </si>
  <si>
    <t>1170000281175</t>
  </si>
  <si>
    <t>1170000281193</t>
  </si>
  <si>
    <t>Burton Pedwardine Solar</t>
  </si>
  <si>
    <t>1170000306909</t>
  </si>
  <si>
    <t>1170000306918</t>
  </si>
  <si>
    <t>Little Morton Farm Solar</t>
  </si>
  <si>
    <t>1170000073288</t>
  </si>
  <si>
    <t>Rockingham</t>
  </si>
  <si>
    <t>1170000086612
1170000091783
1170000091792
1170000091808</t>
  </si>
  <si>
    <t>Santander Carlton Park 132/11</t>
  </si>
  <si>
    <t>Delphi Diesel</t>
  </si>
  <si>
    <t>1170000306884</t>
  </si>
  <si>
    <t>1170000306893</t>
  </si>
  <si>
    <t>Lodge Farm Solar Park</t>
  </si>
  <si>
    <t>1170000313162</t>
  </si>
  <si>
    <t>1170000313171</t>
  </si>
  <si>
    <t>Ermine Farm PV</t>
  </si>
  <si>
    <t>1170000319234</t>
  </si>
  <si>
    <t>1170000319243</t>
  </si>
  <si>
    <t>Ridge Solar Park</t>
  </si>
  <si>
    <t>1170000325283</t>
  </si>
  <si>
    <t>1170000325292</t>
  </si>
  <si>
    <t>Winwick Wind Farm</t>
  </si>
  <si>
    <t>1170000325308</t>
  </si>
  <si>
    <t>1170000325317</t>
  </si>
  <si>
    <t>Watford Lodge Wind Farm</t>
  </si>
  <si>
    <t>1170000326454</t>
  </si>
  <si>
    <t>1170000326463</t>
  </si>
  <si>
    <t>Leverton Solar Park</t>
  </si>
  <si>
    <t>1170000337508</t>
  </si>
  <si>
    <t>1170000337517</t>
  </si>
  <si>
    <t>Burton Pedwardine Phase 2</t>
  </si>
  <si>
    <t>1170000369068</t>
  </si>
  <si>
    <t>1170000369086</t>
  </si>
  <si>
    <t>Hartwell Solar Farm</t>
  </si>
  <si>
    <t>1170000369100</t>
  </si>
  <si>
    <t>1170000369110</t>
  </si>
  <si>
    <t>Eakley Lanes Solar North</t>
  </si>
  <si>
    <t>1170000369129</t>
  </si>
  <si>
    <t>1170000369147</t>
  </si>
  <si>
    <t>Eakley Lanes Solar South</t>
  </si>
  <si>
    <t>1170000388743</t>
  </si>
  <si>
    <t>1170000388752</t>
  </si>
  <si>
    <t>Welbeck Colliery PV</t>
  </si>
  <si>
    <t>1170000394960</t>
  </si>
  <si>
    <t>1170000394979</t>
  </si>
  <si>
    <t>Newton Road PV</t>
  </si>
  <si>
    <t>1170000395954</t>
  </si>
  <si>
    <t>1170000395963</t>
  </si>
  <si>
    <t>New Albion Wind Farm</t>
  </si>
  <si>
    <t>1170000400772</t>
  </si>
  <si>
    <t>1170000400781</t>
  </si>
  <si>
    <t>Moat Farm PV</t>
  </si>
  <si>
    <t>1170000407875</t>
  </si>
  <si>
    <t>1170000407884</t>
  </si>
  <si>
    <t>Bilsthorpe Solar</t>
  </si>
  <si>
    <t>1170000409696</t>
  </si>
  <si>
    <t>1170000409701</t>
  </si>
  <si>
    <t>Hall Farm Site PV  1</t>
  </si>
  <si>
    <t>1170000415946</t>
  </si>
  <si>
    <t>1170000415955</t>
  </si>
  <si>
    <t>Gaultney Solar Park</t>
  </si>
  <si>
    <t>1170000413692</t>
  </si>
  <si>
    <t>1170000413708</t>
  </si>
  <si>
    <t>Fiskerton Solar Farm</t>
  </si>
  <si>
    <t>1170000424904</t>
  </si>
  <si>
    <t>1170000424913</t>
  </si>
  <si>
    <t>Mount Mill Solar Park</t>
  </si>
  <si>
    <t>1170000427170</t>
  </si>
  <si>
    <t>1170000427180</t>
  </si>
  <si>
    <t>Podington Airfield WF</t>
  </si>
  <si>
    <t>1170000428528</t>
  </si>
  <si>
    <t>1170000428537</t>
  </si>
  <si>
    <t>Branston South PV Farm</t>
  </si>
  <si>
    <t>1170000430182</t>
  </si>
  <si>
    <t>1170000430191</t>
  </si>
  <si>
    <t>Eakring Solar Farm</t>
  </si>
  <si>
    <t>1170000439877</t>
  </si>
  <si>
    <t>1170000439886</t>
  </si>
  <si>
    <t>Ragdale PV Solar Park</t>
  </si>
  <si>
    <t>1170000438312</t>
  </si>
  <si>
    <t>1170000438321</t>
  </si>
  <si>
    <t>Thoresby Solar Farm</t>
  </si>
  <si>
    <t>1170000437211</t>
  </si>
  <si>
    <t>1170000437220</t>
  </si>
  <si>
    <t>Welbeck Solar Farm</t>
  </si>
  <si>
    <t>1170000444690</t>
  </si>
  <si>
    <t>1170000444681</t>
  </si>
  <si>
    <t>Atherstone Solar Farm</t>
  </si>
  <si>
    <t>1170000445115</t>
  </si>
  <si>
    <t>1170000445133</t>
  </si>
  <si>
    <t>Babworth Estate PV Farm</t>
  </si>
  <si>
    <t>1170000446615</t>
  </si>
  <si>
    <t>1170000446606</t>
  </si>
  <si>
    <t>Homestead Farm Solar Park</t>
  </si>
  <si>
    <t>1170000447033</t>
  </si>
  <si>
    <t>1170000447042</t>
  </si>
  <si>
    <t>Grange Solar Farm</t>
  </si>
  <si>
    <t>Grendon/Huntingdon Interconnector</t>
  </si>
  <si>
    <t>Corby Power generation</t>
  </si>
  <si>
    <t>Redfield Road 1 STOR</t>
  </si>
  <si>
    <t>Trafalgar Pk Gas STOR</t>
  </si>
  <si>
    <t>Redfield Road B STOR</t>
  </si>
  <si>
    <t>Derby Power Station</t>
  </si>
  <si>
    <t>Watnall Brickworks</t>
  </si>
  <si>
    <t>New Import 1</t>
  </si>
  <si>
    <t>New Export 1</t>
  </si>
  <si>
    <t>Adstock Solar Farm, Addington</t>
  </si>
  <si>
    <t>New Import 2</t>
  </si>
  <si>
    <t>New Export 2</t>
  </si>
  <si>
    <t>Alfreton Solar PV</t>
  </si>
  <si>
    <t>New Import 3</t>
  </si>
  <si>
    <t>New Export 3</t>
  </si>
  <si>
    <t>Althorp Estate</t>
  </si>
  <si>
    <t>New Import 4</t>
  </si>
  <si>
    <t>New Export 4</t>
  </si>
  <si>
    <t>Asfordby B STOR</t>
  </si>
  <si>
    <t>New Import 5</t>
  </si>
  <si>
    <t>New Export 5</t>
  </si>
  <si>
    <t>Ashorne Solar</t>
  </si>
  <si>
    <t>New Import 6</t>
  </si>
  <si>
    <t>New Export 6</t>
  </si>
  <si>
    <t>Aston Flamville, Hinckley</t>
  </si>
  <si>
    <t>New Import 7</t>
  </si>
  <si>
    <t>New Export 7</t>
  </si>
  <si>
    <t>Averham Leazes</t>
  </si>
  <si>
    <t>New Import 8</t>
  </si>
  <si>
    <t>New Export 8</t>
  </si>
  <si>
    <t>Bagworth Road, Newbold Verdon</t>
  </si>
  <si>
    <t>New Import 9</t>
  </si>
  <si>
    <t>New Export 9</t>
  </si>
  <si>
    <t>Belvoir PV</t>
  </si>
  <si>
    <t>New Import 10</t>
  </si>
  <si>
    <t>New Export 10</t>
  </si>
  <si>
    <t>Blackbridge Farm</t>
  </si>
  <si>
    <t>New Import 11</t>
  </si>
  <si>
    <t>New Export 11</t>
  </si>
  <si>
    <t>Boston Biomass 2</t>
  </si>
  <si>
    <t>New Import 12</t>
  </si>
  <si>
    <t>New Export 12</t>
  </si>
  <si>
    <t>Boythorpe Works ESS</t>
  </si>
  <si>
    <t>New Import 13</t>
  </si>
  <si>
    <t>New Export 13</t>
  </si>
  <si>
    <t>Brackley Solar Farm, Blackpits Recycling Centre</t>
  </si>
  <si>
    <t>New Import 14</t>
  </si>
  <si>
    <t>New Export 14</t>
  </si>
  <si>
    <t>Bridge Street ESS &amp; PV</t>
  </si>
  <si>
    <t>New Import 15</t>
  </si>
  <si>
    <t>New Export 15</t>
  </si>
  <si>
    <t>Brigstock</t>
  </si>
  <si>
    <t>New Import 16</t>
  </si>
  <si>
    <t>New Export 16</t>
  </si>
  <si>
    <t>Burnt Thorns Farm, Kilsby Lane</t>
  </si>
  <si>
    <t>New Import 17</t>
  </si>
  <si>
    <t>New Export 17</t>
  </si>
  <si>
    <t>By Pass Farm, Great North Road</t>
  </si>
  <si>
    <t>New Import 18</t>
  </si>
  <si>
    <t>New Export 18</t>
  </si>
  <si>
    <t>Canal Solar Farm, Elms Farm</t>
  </si>
  <si>
    <t>New Import 19</t>
  </si>
  <si>
    <t>New Export 19</t>
  </si>
  <si>
    <t>Caudwell Farm</t>
  </si>
  <si>
    <t>New Import 20</t>
  </si>
  <si>
    <t>New Export 20</t>
  </si>
  <si>
    <t>Chapel Street, Stapleton</t>
  </si>
  <si>
    <t>New Import 21</t>
  </si>
  <si>
    <t>New Export 21</t>
  </si>
  <si>
    <t>Chestnut Farm</t>
  </si>
  <si>
    <t>New Import 22</t>
  </si>
  <si>
    <t>New Export 22</t>
  </si>
  <si>
    <t>Cogenhoe BESS</t>
  </si>
  <si>
    <t>New Import 23</t>
  </si>
  <si>
    <t>New Export 23</t>
  </si>
  <si>
    <t>Copse Lodge Solar Farm</t>
  </si>
  <si>
    <t>New Import 24</t>
  </si>
  <si>
    <t>New Export 24</t>
  </si>
  <si>
    <t>Corley Solar Farm, Breach Oak Lane</t>
  </si>
  <si>
    <t>New Import 25</t>
  </si>
  <si>
    <t>New Export 25</t>
  </si>
  <si>
    <t>Costock Solar Farm</t>
  </si>
  <si>
    <t>New Import 26</t>
  </si>
  <si>
    <t>New Export 26</t>
  </si>
  <si>
    <t>Crick Road Solar Plant</t>
  </si>
  <si>
    <t>New Import 27</t>
  </si>
  <si>
    <t>New Export 27</t>
  </si>
  <si>
    <t>Dalby Solar Park</t>
  </si>
  <si>
    <t>New Import 28</t>
  </si>
  <si>
    <t>New Export 28</t>
  </si>
  <si>
    <t>Dunsford Road (Alfreton PV)</t>
  </si>
  <si>
    <t>New Import 29</t>
  </si>
  <si>
    <t>New Export 29</t>
  </si>
  <si>
    <t>Eastcroft EfW</t>
  </si>
  <si>
    <t>New Import 30</t>
  </si>
  <si>
    <t>New Export 30</t>
  </si>
  <si>
    <t>Eastfields Solar</t>
  </si>
  <si>
    <t>New Import 31</t>
  </si>
  <si>
    <t>New Export 31</t>
  </si>
  <si>
    <t>Eden Meadows ESS &amp; PV</t>
  </si>
  <si>
    <t>New Import 32</t>
  </si>
  <si>
    <t>New Export 32</t>
  </si>
  <si>
    <t>Exton Estate Solar Farm, Barnsdale Avenue</t>
  </si>
  <si>
    <t>New Import 33</t>
  </si>
  <si>
    <t>New Export 33</t>
  </si>
  <si>
    <t>Fawsley Estate Solar Solar, Daventry</t>
  </si>
  <si>
    <t>New Import 34</t>
  </si>
  <si>
    <t>New Export 34</t>
  </si>
  <si>
    <t>Fen Farm</t>
  </si>
  <si>
    <t>New Import 35</t>
  </si>
  <si>
    <t>New Export 35</t>
  </si>
  <si>
    <t>Fiskerton Airfield</t>
  </si>
  <si>
    <t>New Import 36</t>
  </si>
  <si>
    <t>New Export 36</t>
  </si>
  <si>
    <t>Friskerton Solar Farm, Reepham Road</t>
  </si>
  <si>
    <t>New Import 37</t>
  </si>
  <si>
    <t>New Export 37</t>
  </si>
  <si>
    <t>Glaston Road, Oakham</t>
  </si>
  <si>
    <t>New Import 38</t>
  </si>
  <si>
    <t>New Export 38</t>
  </si>
  <si>
    <t>Gonerby Moor PV</t>
  </si>
  <si>
    <t>New Import 39</t>
  </si>
  <si>
    <t>New Export 39</t>
  </si>
  <si>
    <t>Grantham Solar Farm</t>
  </si>
  <si>
    <t>New Import 40</t>
  </si>
  <si>
    <t>New Export 40</t>
  </si>
  <si>
    <t>Grendon Lakes</t>
  </si>
  <si>
    <t>New Import 41</t>
  </si>
  <si>
    <t>New Export 41</t>
  </si>
  <si>
    <t>Halloughton Solar Farm Southwell</t>
  </si>
  <si>
    <t>New Import 42</t>
  </si>
  <si>
    <t>New Export 42</t>
  </si>
  <si>
    <t>Harborough Fields Farm</t>
  </si>
  <si>
    <t>New Import 43</t>
  </si>
  <si>
    <t>New Export 43</t>
  </si>
  <si>
    <t>Hasland Solar Farm</t>
  </si>
  <si>
    <t>New Import 44</t>
  </si>
  <si>
    <t>New Export 44</t>
  </si>
  <si>
    <t>Haunton Manor Farm Solar Project</t>
  </si>
  <si>
    <t>New Import 45</t>
  </si>
  <si>
    <t>New Export 45</t>
  </si>
  <si>
    <t>Hawkins Lane</t>
  </si>
  <si>
    <t>New Import 46</t>
  </si>
  <si>
    <t>New Export 46</t>
  </si>
  <si>
    <t>Heckington Fen WF</t>
  </si>
  <si>
    <t>New Import 47</t>
  </si>
  <si>
    <t>New Export 47</t>
  </si>
  <si>
    <t>Highgrounds STOR</t>
  </si>
  <si>
    <t>New Import 48</t>
  </si>
  <si>
    <t>Hinckley Rail freight terminal</t>
  </si>
  <si>
    <t>New Import 49</t>
  </si>
  <si>
    <t>New Export 49</t>
  </si>
  <si>
    <t>Inkersall Farm PV</t>
  </si>
  <si>
    <t>New Import 50</t>
  </si>
  <si>
    <t>New Export 50</t>
  </si>
  <si>
    <t>Inkersall Grange Farm Bilsthorpe PV</t>
  </si>
  <si>
    <t>New Import 51</t>
  </si>
  <si>
    <t>New Export 51</t>
  </si>
  <si>
    <t>Inkersall Road ESS &amp; PV</t>
  </si>
  <si>
    <t>New Import 52</t>
  </si>
  <si>
    <t>New Export 52</t>
  </si>
  <si>
    <t>Kingston Solar</t>
  </si>
  <si>
    <t>New Import 53</t>
  </si>
  <si>
    <t>New Export 53</t>
  </si>
  <si>
    <t>Kisses Barn Farm</t>
  </si>
  <si>
    <t>New Import 54</t>
  </si>
  <si>
    <t>New Export 54</t>
  </si>
  <si>
    <t>Land at Ash Farm ESS &amp; PV</t>
  </si>
  <si>
    <t>New Import 55</t>
  </si>
  <si>
    <t>New Export 55</t>
  </si>
  <si>
    <t>Land at Crifton Lodge Farm Bilsthorpe PV</t>
  </si>
  <si>
    <t>New Import 56</t>
  </si>
  <si>
    <t>New Export 56</t>
  </si>
  <si>
    <t>Land at Langer Lane ESS &amp; PV</t>
  </si>
  <si>
    <t>New Import 57</t>
  </si>
  <si>
    <t>New Export 57</t>
  </si>
  <si>
    <t>Land at Low Farm</t>
  </si>
  <si>
    <t>New Import 58</t>
  </si>
  <si>
    <t>New Export 58</t>
  </si>
  <si>
    <t>Lands at Sutton Cheney</t>
  </si>
  <si>
    <t>New Import 59</t>
  </si>
  <si>
    <t>New Export 59</t>
  </si>
  <si>
    <t>Laurel Close PV</t>
  </si>
  <si>
    <t>New Import 60</t>
  </si>
  <si>
    <t>New Export 60</t>
  </si>
  <si>
    <t>Longmoor Solar, Castle View Road</t>
  </si>
  <si>
    <t>New Import 61</t>
  </si>
  <si>
    <t>New Export 61</t>
  </si>
  <si>
    <t>Lower Farm, Bishops Itchington</t>
  </si>
  <si>
    <t>New Import 62</t>
  </si>
  <si>
    <t>New Export 62</t>
  </si>
  <si>
    <t>Lullington Solar Farm</t>
  </si>
  <si>
    <t>New Import 63</t>
  </si>
  <si>
    <t>New Export 63</t>
  </si>
  <si>
    <t>Mallows Lane ESS &amp; PV</t>
  </si>
  <si>
    <t>New Import 64</t>
  </si>
  <si>
    <t>New Export 64</t>
  </si>
  <si>
    <t>Manor Fam Bourton</t>
  </si>
  <si>
    <t>New Import 65</t>
  </si>
  <si>
    <t>New Export 65</t>
  </si>
  <si>
    <t>Manor Farm</t>
  </si>
  <si>
    <t>New Import 66</t>
  </si>
  <si>
    <t>New Export 66</t>
  </si>
  <si>
    <t>Markham Vale</t>
  </si>
  <si>
    <t>New Import 67</t>
  </si>
  <si>
    <t>New Export 67</t>
  </si>
  <si>
    <t>Middle Farm Road</t>
  </si>
  <si>
    <t>New Import 68</t>
  </si>
  <si>
    <t>New Export 68</t>
  </si>
  <si>
    <t>Mill Farm, Cotes</t>
  </si>
  <si>
    <t>New Import 69</t>
  </si>
  <si>
    <t>New Export 69</t>
  </si>
  <si>
    <t>Moor Lane Solar Farm</t>
  </si>
  <si>
    <t>New Import 70</t>
  </si>
  <si>
    <t>New Export 70</t>
  </si>
  <si>
    <t>Moreton Morrell Solar</t>
  </si>
  <si>
    <t>New Import 71</t>
  </si>
  <si>
    <t>New Export 71</t>
  </si>
  <si>
    <t>Moto, Tamworth Motorway Services</t>
  </si>
  <si>
    <t>New Import 72</t>
  </si>
  <si>
    <t>New Export 72</t>
  </si>
  <si>
    <t>Newbold Pacey, Newbold Road</t>
  </si>
  <si>
    <t>New Import 73</t>
  </si>
  <si>
    <t>New Export 73</t>
  </si>
  <si>
    <t>Newton Wood Farm ESS</t>
  </si>
  <si>
    <t>New Import 74</t>
  </si>
  <si>
    <t>New Export 74</t>
  </si>
  <si>
    <t>Normanton Larches Solar</t>
  </si>
  <si>
    <t>New Import 75</t>
  </si>
  <si>
    <t>New Export 75</t>
  </si>
  <si>
    <t>Oakley Bushes Solar Farm</t>
  </si>
  <si>
    <t>New Import 76</t>
  </si>
  <si>
    <t>New Export 76</t>
  </si>
  <si>
    <t>Osberton Solar</t>
  </si>
  <si>
    <t>New Import 77</t>
  </si>
  <si>
    <t>New Export 77</t>
  </si>
  <si>
    <t>Poole Farm, Barrow Road</t>
  </si>
  <si>
    <t>New Import 78</t>
  </si>
  <si>
    <t>New Export 78</t>
  </si>
  <si>
    <t>Potash Farm A ESS</t>
  </si>
  <si>
    <t>New Import 79</t>
  </si>
  <si>
    <t>New Export 79</t>
  </si>
  <si>
    <t>Potash Farm B ESS</t>
  </si>
  <si>
    <t>New Import 80</t>
  </si>
  <si>
    <t>New Export 80</t>
  </si>
  <si>
    <t>RAF Newton Phase 1</t>
  </si>
  <si>
    <t>New Import 81</t>
  </si>
  <si>
    <t>New Export 81</t>
  </si>
  <si>
    <t>RAF Newton, Phase 2</t>
  </si>
  <si>
    <t>New Import 82</t>
  </si>
  <si>
    <t>New Export 82</t>
  </si>
  <si>
    <t>Ranksborough Farm</t>
  </si>
  <si>
    <t>New Import 83</t>
  </si>
  <si>
    <t>New Export 83</t>
  </si>
  <si>
    <t>Rolleston Park 2</t>
  </si>
  <si>
    <t>New Import 84</t>
  </si>
  <si>
    <t>New Export 84</t>
  </si>
  <si>
    <t>Rothersthorpe, Milton Road</t>
  </si>
  <si>
    <t>New Import 85</t>
  </si>
  <si>
    <t>New Export 85</t>
  </si>
  <si>
    <t>Sheepbridge Lane ESS</t>
  </si>
  <si>
    <t>New Import 86</t>
  </si>
  <si>
    <t>New Export 86</t>
  </si>
  <si>
    <t>Sherbourne Farm Solar</t>
  </si>
  <si>
    <t>New Import 87</t>
  </si>
  <si>
    <t>New Export 87</t>
  </si>
  <si>
    <t>Shirebrook Wind Farm</t>
  </si>
  <si>
    <t>New Import 88</t>
  </si>
  <si>
    <t>New Export 88</t>
  </si>
  <si>
    <t>Shireoaks Hall Farm PV</t>
  </si>
  <si>
    <t>New Import 89</t>
  </si>
  <si>
    <t>Smart Parc</t>
  </si>
  <si>
    <t>New Import 90</t>
  </si>
  <si>
    <t>New Export 90</t>
  </si>
  <si>
    <t>South Wheatley PV</t>
  </si>
  <si>
    <t>New Import 91</t>
  </si>
  <si>
    <t>New Export 91</t>
  </si>
  <si>
    <t>Sparrow Lodge Farm, Wicken Park Road</t>
  </si>
  <si>
    <t>New Import 92</t>
  </si>
  <si>
    <t>New Export 92</t>
  </si>
  <si>
    <t>Staveley Works</t>
  </si>
  <si>
    <t>New Import 93</t>
  </si>
  <si>
    <t>New Export 93</t>
  </si>
  <si>
    <t>Stourton Estate</t>
  </si>
  <si>
    <t>New Import 94</t>
  </si>
  <si>
    <t>New Export 94</t>
  </si>
  <si>
    <t>Stow Park Farm ESS &amp; PV</t>
  </si>
  <si>
    <t>New Import 95</t>
  </si>
  <si>
    <t>New Export 95</t>
  </si>
  <si>
    <t>Sudbury Estate</t>
  </si>
  <si>
    <t>New Import 96</t>
  </si>
  <si>
    <t>New Export 96</t>
  </si>
  <si>
    <t>Tachbrook Hill Farm</t>
  </si>
  <si>
    <t>New Import 97</t>
  </si>
  <si>
    <t>New Export 97</t>
  </si>
  <si>
    <t>Thornton Solar Farm</t>
  </si>
  <si>
    <t>New Import 98</t>
  </si>
  <si>
    <t>New Export 98</t>
  </si>
  <si>
    <t>Thorpe Constantine Solar</t>
  </si>
  <si>
    <t>New Import 99</t>
  </si>
  <si>
    <t>New Export 99</t>
  </si>
  <si>
    <t>Thurlaston Estate Solar Farm</t>
  </si>
  <si>
    <t>New Import 100</t>
  </si>
  <si>
    <t>New Export 100</t>
  </si>
  <si>
    <t>Tiln Farm Solar Retford PV</t>
  </si>
  <si>
    <t>New Import 101</t>
  </si>
  <si>
    <t>New Export 101</t>
  </si>
  <si>
    <t>Tolldish Hall PV</t>
  </si>
  <si>
    <t>New Import 102</t>
  </si>
  <si>
    <t>New Export 102</t>
  </si>
  <si>
    <t>Tuckey Farm PV</t>
  </si>
  <si>
    <t>New Import 103</t>
  </si>
  <si>
    <t>New Export 103</t>
  </si>
  <si>
    <t>Vauls Farm PV</t>
  </si>
  <si>
    <t>New Import 104</t>
  </si>
  <si>
    <t>Watling Street</t>
  </si>
  <si>
    <t>New Import 105</t>
  </si>
  <si>
    <t>New Export 105</t>
  </si>
  <si>
    <t>West Thorpe</t>
  </si>
  <si>
    <t>New Import 106</t>
  </si>
  <si>
    <t>New Export 106</t>
  </si>
  <si>
    <t>Westfield House Farm PV</t>
  </si>
  <si>
    <t>New Import 107</t>
  </si>
  <si>
    <t>New Export 107</t>
  </si>
  <si>
    <t>Whaley Solar</t>
  </si>
  <si>
    <t>New Import 108</t>
  </si>
  <si>
    <t>New Export 108</t>
  </si>
  <si>
    <t>Winkburn Solar</t>
  </si>
  <si>
    <t>New Import 109</t>
  </si>
  <si>
    <t>New Export 109</t>
  </si>
  <si>
    <t>Wistow Lodge PV, Leicester Road</t>
  </si>
  <si>
    <t>New Import 110</t>
  </si>
  <si>
    <t>New Export 110</t>
  </si>
  <si>
    <t>Wood Lodge Farm</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</si>
  <si>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</si>
  <si>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Export
Unique Identifier</t>
  </si>
  <si>
    <t>Supercustomer preserved charges/additional LLFCs</t>
  </si>
  <si>
    <t>Notes:</t>
  </si>
  <si>
    <t>[Add DNO specific notes relevant to charges]</t>
  </si>
  <si>
    <t>Site Specific preserved charges/additional LLFCs</t>
  </si>
  <si>
    <t>Unit charges in the red time band apply – between [xx:xx] and [xx:xx], Monday to Friday including bank holidays.</t>
  </si>
  <si>
    <t>Unit charges in the amber time band apply – between [xx:xx] and [xx:xx], Monday to Friday including bank holidays.</t>
  </si>
  <si>
    <t>Unit charges in the green time band apply – between [xx:xx] and [xx:xx], Monday to Friday including bank holidays, and [xx:xx] and [xx:xx] Saturday and Sunday.</t>
  </si>
  <si>
    <t>All times are UK clock-time.</t>
  </si>
  <si>
    <t>[Add DNO specific notes]</t>
  </si>
  <si>
    <t>Copy from CDCM table 3701 "Tariffs!A42:I84" and paste values into A14</t>
  </si>
  <si>
    <t>Copy from EDCM table 6005 "LDNORev!B549:G683" and paste values into D57</t>
  </si>
  <si>
    <t>Unique billing identifier</t>
  </si>
  <si>
    <t>LDNO LV: Domestic Aggregated with Residual</t>
  </si>
  <si>
    <t>LDNO LV: Domestic Aggregated (Related MPAN)</t>
  </si>
  <si>
    <t>LDNO LV: Non-Domestic Aggregated No Residual</t>
  </si>
  <si>
    <t>B0E</t>
  </si>
  <si>
    <t>LDNO LV: Non-Domestic Aggregated Band 1</t>
  </si>
  <si>
    <t>B1A</t>
  </si>
  <si>
    <t>LDNO LV: Non-Domestic Aggregated Band 2</t>
  </si>
  <si>
    <t>B1B</t>
  </si>
  <si>
    <t>LDNO LV: Non-Domestic Aggregated Band 3</t>
  </si>
  <si>
    <t>B1C</t>
  </si>
  <si>
    <t>LDNO LV: Non-Domestic Aggregated Band 4</t>
  </si>
  <si>
    <t>B1D</t>
  </si>
  <si>
    <t>LDNO LV: Non-Domestic Aggregated (related MPAN)</t>
  </si>
  <si>
    <t>B0L</t>
  </si>
  <si>
    <t>LDNO LV: LV Site Specific No Residual</t>
  </si>
  <si>
    <t>B0F</t>
  </si>
  <si>
    <t>LDNO LV: LV Site Specific Band 1</t>
  </si>
  <si>
    <t>B2A</t>
  </si>
  <si>
    <t>LDNO LV: LV Site Specific Band 2</t>
  </si>
  <si>
    <t>B2B</t>
  </si>
  <si>
    <t>LDNO LV: LV Site Specific Band 3</t>
  </si>
  <si>
    <t>B2C</t>
  </si>
  <si>
    <t>LDNO LV: LV Site Specific Band 4</t>
  </si>
  <si>
    <t>B2D</t>
  </si>
  <si>
    <t>LDNO LV: Unmetered Supplies</t>
  </si>
  <si>
    <t>LDNO LV: LV Generation Aggregated</t>
  </si>
  <si>
    <t>LDNO LV: LV Generation Site Specific</t>
  </si>
  <si>
    <t>BM3</t>
  </si>
  <si>
    <t>LDNO HV: Domestic Aggregated with Residual</t>
  </si>
  <si>
    <t>LDNO HV: Domestic Aggregated (Related MPAN)</t>
  </si>
  <si>
    <t>LDNO HV: Non-Domestic Aggregated No Residual</t>
  </si>
  <si>
    <t>B3E</t>
  </si>
  <si>
    <t>LDNO HV: Non-Domestic Aggregated Band 1</t>
  </si>
  <si>
    <t>B4A</t>
  </si>
  <si>
    <t>LDNO HV: Non-Domestic Aggregated Band 2</t>
  </si>
  <si>
    <t>B4B</t>
  </si>
  <si>
    <t>LDNO HV: Non-Domestic Aggregated Band 3</t>
  </si>
  <si>
    <t>B4C</t>
  </si>
  <si>
    <t>LDNO HV: Non-Domestic Aggregated Band 4</t>
  </si>
  <si>
    <t>B4D</t>
  </si>
  <si>
    <t>LDNO HV: Non-Domestic Aggregated (related MPAN)</t>
  </si>
  <si>
    <t>B3L</t>
  </si>
  <si>
    <t>LDNO HV: LV Site Specific No Residual</t>
  </si>
  <si>
    <t>B3F</t>
  </si>
  <si>
    <t>LDNO HV: LV Site Specific Band 1</t>
  </si>
  <si>
    <t>B5A</t>
  </si>
  <si>
    <t>LDNO HV: LV Site Specific Band 2</t>
  </si>
  <si>
    <t>B5B</t>
  </si>
  <si>
    <t>LDNO HV: LV Site Specific Band 3</t>
  </si>
  <si>
    <t>B5C</t>
  </si>
  <si>
    <t>LDNO HV: LV Site Specific Band 4</t>
  </si>
  <si>
    <t>B5D</t>
  </si>
  <si>
    <t>LDNO HV: LV Sub Site Specific No Residual</t>
  </si>
  <si>
    <t>B5W</t>
  </si>
  <si>
    <t>LDNO HV: LV Sub Site Specific Band 1</t>
  </si>
  <si>
    <t>B5E</t>
  </si>
  <si>
    <t>LDNO HV: LV Sub Site Specific Band 2</t>
  </si>
  <si>
    <t>B5F</t>
  </si>
  <si>
    <t>LDNO HV: LV Sub Site Specific Band 3</t>
  </si>
  <si>
    <t>B5G</t>
  </si>
  <si>
    <t>LDNO HV: LV Sub Site Specific Band 4</t>
  </si>
  <si>
    <t>B5H</t>
  </si>
  <si>
    <t>LDNO HV: HV Site Specific No Residual</t>
  </si>
  <si>
    <t>B3G</t>
  </si>
  <si>
    <t>LDNO HV: HV Site Specific Band 1</t>
  </si>
  <si>
    <t>B5J</t>
  </si>
  <si>
    <t>LDNO HV: HV Site Specific Band 2</t>
  </si>
  <si>
    <t>B5K</t>
  </si>
  <si>
    <t>LDNO HV: HV Site Specific Band 3</t>
  </si>
  <si>
    <t>B5L</t>
  </si>
  <si>
    <t>LDNO HV: HV Site Specific Band 4</t>
  </si>
  <si>
    <t>B5M</t>
  </si>
  <si>
    <t>LDNO HV: Unmetered Supplies</t>
  </si>
  <si>
    <t>LDNO HV: LV Generation Aggregated</t>
  </si>
  <si>
    <t>LDNO HV: LV Sub Generation Aggregated</t>
  </si>
  <si>
    <t>LDNO HV: LV Generation Site Specific</t>
  </si>
  <si>
    <t>BR3</t>
  </si>
  <si>
    <t>LDNO HV: LV Sub Generation Site Specific</t>
  </si>
  <si>
    <t>LDNO HV: HV Generation Site Specific</t>
  </si>
  <si>
    <t>BR4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</si>
  <si>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</si>
  <si>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</si>
  <si>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</si>
  <si>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</si>
  <si>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</si>
  <si>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</si>
  <si>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</si>
  <si>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</si>
  <si>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</si>
  <si>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</si>
  <si>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</si>
  <si>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</si>
  <si>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</si>
  <si>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</si>
  <si>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</si>
  <si>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</si>
  <si>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</si>
  <si>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</si>
  <si>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</si>
  <si>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</si>
  <si>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</si>
  <si>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</si>
  <si>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</si>
  <si>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</si>
  <si>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</si>
  <si>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</si>
  <si>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</si>
  <si>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</si>
  <si>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</si>
  <si>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</si>
  <si>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</si>
  <si>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</si>
  <si>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B6E</t>
  </si>
  <si>
    <t>LDNO EHV: Non-Domestic Aggregated Band 1</t>
  </si>
  <si>
    <t>B7A</t>
  </si>
  <si>
    <t>LDNO EHV: Non-Domestic Aggregated Band 2</t>
  </si>
  <si>
    <t>B7B</t>
  </si>
  <si>
    <t>LDNO EHV: Non-Domestic Aggregated Band 3</t>
  </si>
  <si>
    <t>B7C</t>
  </si>
  <si>
    <t>LDNO EHV: Non-Domestic Aggregated Band 4</t>
  </si>
  <si>
    <t>B7D</t>
  </si>
  <si>
    <t>LDNO EHV: Non-Domestic Aggregated (related MPAN)</t>
  </si>
  <si>
    <t>B6L</t>
  </si>
  <si>
    <t>LDNO EHV: LV Site Specific No Residual</t>
  </si>
  <si>
    <t>B6F</t>
  </si>
  <si>
    <t>LDNO EHV: LV Site Specific Band 1</t>
  </si>
  <si>
    <t>B8A</t>
  </si>
  <si>
    <t>LDNO EHV: LV Site Specific Band 2</t>
  </si>
  <si>
    <t>B8B</t>
  </si>
  <si>
    <t>LDNO EHV: LV Site Specific Band 3</t>
  </si>
  <si>
    <t>B8C</t>
  </si>
  <si>
    <t>LDNO EHV: LV Site Specific Band 4</t>
  </si>
  <si>
    <t>B8D</t>
  </si>
  <si>
    <t>LDNO EHV: LV Sub Site Specific No Residual</t>
  </si>
  <si>
    <t>B8W</t>
  </si>
  <si>
    <t>LDNO EHV: LV Sub Site Specific Band 1</t>
  </si>
  <si>
    <t>B8E</t>
  </si>
  <si>
    <t>LDNO EHV: LV Sub Site Specific Band 2</t>
  </si>
  <si>
    <t>B8F</t>
  </si>
  <si>
    <t>LDNO EHV: LV Sub Site Specific Band 3</t>
  </si>
  <si>
    <t>B8G</t>
  </si>
  <si>
    <t>LDNO EHV: LV Sub Site Specific Band 4</t>
  </si>
  <si>
    <t>B8H</t>
  </si>
  <si>
    <t>LDNO EHV: HV Site Specific No Residual</t>
  </si>
  <si>
    <t>B6G</t>
  </si>
  <si>
    <t>LDNO EHV: HV Site Specific Band 1</t>
  </si>
  <si>
    <t>B8J</t>
  </si>
  <si>
    <t>LDNO EHV: HV Site Specific Band 2</t>
  </si>
  <si>
    <t>B8K</t>
  </si>
  <si>
    <t>LDNO EHV: HV Site Specific Band 3</t>
  </si>
  <si>
    <t>B8L</t>
  </si>
  <si>
    <t>LDNO EHV: HV Site Specific Band 4</t>
  </si>
  <si>
    <t>B8M</t>
  </si>
  <si>
    <t>LDNO EHV: Unmetered Supplies</t>
  </si>
  <si>
    <t>LDNO EHV: LV Generation Aggregated</t>
  </si>
  <si>
    <t>LDNO EHV: LV Sub Generation Aggregated</t>
  </si>
  <si>
    <t>LDNO EHV: LV Generation Site Specific</t>
  </si>
  <si>
    <t>BV3</t>
  </si>
  <si>
    <t>LDNO EHV: LV Sub Generation Site Specific</t>
  </si>
  <si>
    <t>LDNO EHV: HV Generation Site Specific</t>
  </si>
  <si>
    <t>BV4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</si>
  <si>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</si>
  <si>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</si>
  <si>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</si>
  <si>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</si>
  <si>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</si>
  <si>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</si>
  <si>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</si>
  <si>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</si>
  <si>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</si>
  <si>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</si>
  <si>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</si>
  <si>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</si>
  <si>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</si>
  <si>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</si>
  <si>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</si>
  <si>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</si>
  <si>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</si>
  <si>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</si>
  <si>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</si>
  <si>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</si>
  <si>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</si>
  <si>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</si>
  <si>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</si>
  <si>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</si>
  <si>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</si>
  <si>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</si>
  <si>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</si>
  <si>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</si>
  <si>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</si>
  <si>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</si>
  <si>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</si>
  <si>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</si>
  <si>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</si>
  <si>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</si>
  <si>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</si>
  <si>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</si>
  <si>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</si>
  <si>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</si>
  <si>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</si>
  <si>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</si>
  <si>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</si>
  <si>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</si>
  <si>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</si>
  <si>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</si>
  <si>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</si>
  <si>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</si>
  <si>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</si>
  <si>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</si>
  <si>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</si>
  <si>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</si>
  <si>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</si>
  <si>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</si>
  <si>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</si>
  <si>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</si>
  <si>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</si>
  <si>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</si>
  <si>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</si>
  <si>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</si>
  <si>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</si>
  <si>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</si>
  <si>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</si>
  <si>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</si>
  <si>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</si>
  <si>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</si>
  <si>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</si>
  <si>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</si>
  <si>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</si>
  <si>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</si>
  <si>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</si>
  <si>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</si>
  <si>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</si>
  <si>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</si>
  <si>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</si>
  <si>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</si>
  <si>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</si>
  <si>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</si>
  <si>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</si>
  <si>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</si>
  <si>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</si>
  <si>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</si>
  <si>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</si>
  <si>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</si>
  <si>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</si>
  <si>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</si>
  <si>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</si>
  <si>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</si>
  <si>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</si>
  <si>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</si>
  <si>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</si>
  <si>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</si>
  <si>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</si>
  <si>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</si>
  <si>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Peak</t>
  </si>
  <si>
    <t>Winter</t>
  </si>
  <si>
    <t>Night</t>
  </si>
  <si>
    <t>Other</t>
  </si>
  <si>
    <t>Monday to Friday 
Mar to Oct</t>
  </si>
  <si>
    <t>00:30 – 07:30</t>
  </si>
  <si>
    <t>07:30 – 00:30</t>
  </si>
  <si>
    <t>Monday to Friday 
Nov to Feb</t>
  </si>
  <si>
    <t>16:00 – 19:00</t>
  </si>
  <si>
    <t>07:30 – 16:00
19:00 – 20:00</t>
  </si>
  <si>
    <t>20:00 – 00:30</t>
  </si>
  <si>
    <t>Saturday and Sunday
All Year</t>
  </si>
  <si>
    <t>Generic demand and generation LLFs</t>
  </si>
  <si>
    <t>Metered voltage, respective periods and associated LLFCs</t>
  </si>
  <si>
    <t>Metered voltage</t>
  </si>
  <si>
    <t>Associated LLFC</t>
  </si>
  <si>
    <t>132kV connected</t>
  </si>
  <si>
    <t>n/a</t>
  </si>
  <si>
    <t>132/EHV connected</t>
  </si>
  <si>
    <t>132/HV connected</t>
  </si>
  <si>
    <t>EHV connected</t>
  </si>
  <si>
    <t>High Voltage Substation</t>
  </si>
  <si>
    <t>High Voltage Network</t>
  </si>
  <si>
    <t>Low Voltage Substation</t>
  </si>
  <si>
    <t>Low Voltage Network</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</si>
  <si>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</si>
  <si>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</si>
  <si>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</si>
  <si>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</si>
  <si>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</si>
  <si>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</si>
  <si>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</si>
  <si>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</si>
  <si>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</si>
  <si>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</si>
  <si>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</si>
  <si>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</si>
  <si>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</si>
  <si>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</si>
  <si>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</si>
  <si>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</si>
  <si>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</si>
  <si>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</si>
  <si>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</si>
  <si>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</si>
  <si>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</si>
  <si>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</si>
  <si>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</si>
  <si>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</si>
  <si>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</si>
  <si>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</si>
  <si>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</si>
  <si>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</si>
  <si>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</si>
  <si>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</si>
  <si>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</si>
  <si>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</si>
  <si>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Import
LLF
period 1</t>
  </si>
  <si>
    <t>Import
LLF
period 2</t>
  </si>
  <si>
    <t>Import
LLF
period 3</t>
  </si>
  <si>
    <t>Import
LLF
period 4</t>
  </si>
  <si>
    <t>Export
LLF
period 1</t>
  </si>
  <si>
    <t>Export
LLF
period 2</t>
  </si>
  <si>
    <t>Export
LLF
period 3</t>
  </si>
  <si>
    <t>Export
LLF
period 4</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</si>
  <si>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</si>
  <si>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</si>
  <si>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</si>
  <si>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</si>
  <si>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</si>
  <si>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</si>
  <si>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</si>
  <si>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</si>
  <si>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</si>
  <si>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</si>
  <si>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</si>
  <si>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</si>
  <si>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</si>
  <si>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</si>
  <si>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</si>
  <si>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</si>
  <si>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</si>
  <si>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</si>
  <si>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</si>
  <si>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</si>
  <si>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Open LLFCs / LDNO unique billing identifier</t>
  </si>
  <si>
    <t>Supplier of Last Resort 
Fixed charge adder*
p/MPAN/day</t>
  </si>
  <si>
    <t>Excess Supplier of Last Resort 
Fixed charge adder**
p/MPAN/day</t>
  </si>
  <si>
    <t>Eligible Bad Debt
Fixed charge adder***
p/MPAN/day</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</si>
  <si>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</si>
  <si>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</si>
  <si>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</si>
  <si>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</si>
  <si>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</si>
  <si>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</si>
  <si>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</si>
  <si>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</si>
  <si>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</si>
  <si>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</si>
  <si>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</si>
  <si>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</si>
  <si>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</si>
  <si>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</si>
  <si>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</si>
  <si>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</si>
  <si>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</si>
  <si>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</si>
  <si>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</si>
  <si>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</si>
  <si>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</si>
  <si>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</si>
  <si>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</si>
  <si>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</si>
  <si>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</si>
  <si>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</si>
  <si>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</si>
  <si>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</si>
  <si>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</si>
  <si>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</si>
  <si>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</si>
  <si>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</si>
  <si>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</si>
  <si>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</si>
  <si>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</si>
  <si>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</si>
  <si>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</si>
  <si>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</si>
  <si>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</si>
  <si>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</si>
  <si>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</si>
  <si>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</si>
  <si>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</si>
  <si>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</si>
  <si>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</si>
  <si>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</si>
  <si>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</si>
  <si>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</si>
  <si>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</si>
  <si>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</si>
  <si>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</si>
  <si>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</si>
  <si>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</si>
  <si>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</si>
  <si>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</si>
  <si>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</si>
  <si>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</si>
  <si>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</si>
  <si>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</si>
  <si>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</si>
  <si>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</si>
  <si>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</si>
  <si>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</si>
  <si>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</si>
  <si>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</si>
  <si>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</si>
  <si>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</si>
  <si>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</si>
  <si>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</si>
  <si>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</si>
  <si>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</si>
  <si>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</si>
  <si>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</si>
  <si>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</si>
  <si>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</si>
  <si>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</si>
  <si>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</si>
  <si>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</si>
  <si>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</si>
  <si>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</si>
  <si>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</si>
  <si>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</si>
  <si>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</si>
  <si>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</si>
  <si>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</si>
  <si>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</si>
  <si>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</si>
  <si>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</si>
  <si>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</si>
  <si>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</si>
  <si>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</si>
  <si>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</si>
  <si>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</si>
  <si>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</si>
  <si>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</si>
  <si>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</si>
  <si>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</si>
  <si>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</si>
  <si>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</si>
  <si>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</si>
  <si>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</si>
  <si>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</si>
  <si>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</si>
  <si>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</si>
  <si>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</si>
  <si>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</si>
  <si>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</si>
  <si>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</si>
  <si>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</si>
  <si>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</si>
  <si>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</si>
  <si>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</si>
  <si>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</si>
  <si>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</si>
  <si>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</si>
  <si>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</si>
  <si>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</si>
  <si>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</si>
  <si>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</si>
  <si>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</si>
  <si>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</si>
  <si>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</si>
  <si>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</si>
  <si>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</si>
  <si>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</si>
  <si>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</si>
  <si>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</si>
  <si>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</si>
  <si>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</si>
  <si>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</si>
  <si>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</si>
  <si>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</si>
  <si>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</si>
  <si>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</si>
  <si>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</si>
  <si>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</si>
  <si>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</si>
  <si>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</si>
  <si>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</si>
  <si>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</si>
  <si>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</si>
  <si>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</si>
  <si>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</si>
  <si>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</si>
  <si>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</si>
  <si>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</si>
  <si>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</si>
  <si>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</si>
  <si>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</si>
  <si>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</si>
  <si>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</si>
  <si>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</si>
  <si>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</si>
  <si>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</si>
  <si>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</si>
  <si>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</si>
  <si>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</si>
  <si>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</si>
  <si>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</si>
  <si>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</si>
  <si>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</si>
  <si>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</si>
  <si>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</si>
  <si>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</si>
  <si>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</si>
  <si>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</si>
  <si>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</si>
  <si>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</si>
  <si>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</si>
  <si>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</si>
  <si>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</si>
  <si>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</si>
  <si>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</si>
  <si>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</si>
  <si>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</si>
  <si>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</si>
  <si>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</si>
  <si>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</si>
  <si>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</si>
  <si>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</si>
  <si>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</si>
  <si>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</si>
  <si>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</si>
  <si>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</si>
  <si>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</si>
  <si>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</si>
  <si>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</si>
  <si>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</si>
  <si>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</si>
  <si>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</si>
  <si>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</si>
  <si>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</si>
  <si>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</si>
  <si>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</si>
  <si>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</si>
  <si>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</si>
  <si>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</si>
  <si>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</si>
  <si>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</si>
  <si>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</si>
  <si>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</si>
  <si>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</si>
  <si>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</si>
  <si>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</si>
  <si>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</si>
  <si>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</si>
  <si>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</si>
  <si>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</si>
  <si>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</si>
  <si>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</si>
  <si>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</si>
  <si>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</si>
  <si>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</si>
  <si>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</si>
  <si>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</si>
  <si>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</si>
  <si>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</si>
  <si>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</si>
  <si>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</si>
  <si>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</si>
  <si>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</si>
  <si>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</si>
  <si>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</si>
  <si>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</si>
  <si>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</si>
  <si>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</si>
  <si>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</si>
  <si>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</si>
  <si>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</si>
  <si>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</si>
  <si>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</si>
  <si>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</si>
  <si>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</si>
  <si>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</si>
  <si>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</si>
  <si>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</si>
  <si>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</si>
  <si>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</si>
  <si>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</si>
  <si>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</si>
  <si>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</si>
  <si>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</si>
  <si>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</si>
  <si>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</si>
  <si>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</si>
  <si>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</si>
  <si>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</si>
  <si>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</si>
  <si>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</si>
  <si>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</si>
  <si>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</si>
  <si>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</si>
  <si>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</si>
  <si>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</si>
  <si>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</si>
  <si>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INDI LLF</t>
  </si>
  <si>
    <t>Domestic Aggregated</t>
  </si>
  <si>
    <t>Single band</t>
  </si>
  <si>
    <t>-</t>
  </si>
  <si>
    <t>Designated Properties connected at LV, billing with no MIC</t>
  </si>
  <si>
    <t>kWh</t>
  </si>
  <si>
    <t xml:space="preserve">- </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</si>
  <si>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</si>
  <si>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</si>
  <si>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</si>
  <si>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</si>
  <si>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</si>
  <si>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</si>
  <si>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</si>
  <si>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</si>
  <si>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</si>
  <si>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</si>
  <si>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</si>
  <si>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</si>
  <si>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</si>
  <si>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</si>
  <si>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</si>
  <si>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</si>
  <si>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</si>
  <si>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</si>
  <si>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</si>
  <si>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</si>
  <si>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</si>
  <si>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</si>
  <si>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</si>
  <si>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</si>
  <si>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</si>
  <si>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</si>
  <si>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</si>
  <si>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</si>
  <si>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</si>
  <si>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</si>
  <si>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</si>
  <si>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</si>
  <si>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</si>
  <si>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</si>
  <si>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</si>
  <si>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</si>
  <si>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</si>
  <si>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</si>
  <si>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</si>
  <si>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</si>
  <si>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</si>
  <si>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</si>
  <si>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</si>
  <si>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</si>
  <si>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</si>
  <si>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</si>
  <si>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</si>
  <si>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</si>
  <si>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</si>
  <si>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</si>
  <si>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</si>
  <si>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</si>
  <si>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</si>
  <si>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</si>
  <si>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</si>
  <si>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</si>
  <si>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</si>
  <si>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</si>
  <si>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</si>
  <si>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</si>
  <si>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</si>
  <si>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</si>
  <si>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B0A, B0C,B3A, B3C,B6A, B6C</t>
  </si>
  <si>
    <t>B0B, B0D,B3B, B3D,B6B, B6D</t>
  </si>
  <si>
    <t>B0U, B0V,B3U,B3V,B6U, B6V</t>
  </si>
  <si>
    <t>BM1, BM2,BR1, BR2,BV1, BV2</t>
  </si>
  <si>
    <t>BR6, BR7, BV6, BV7</t>
  </si>
  <si>
    <t>B0A, B0C</t>
  </si>
  <si>
    <t>B0B, B0D</t>
  </si>
  <si>
    <t>B0U, B0V</t>
  </si>
  <si>
    <t>BM1, BM2</t>
  </si>
  <si>
    <t>B3A, B3C</t>
  </si>
  <si>
    <t>B3B, B3D</t>
  </si>
  <si>
    <t>B3U,B3V</t>
  </si>
  <si>
    <t>BR1, BR2</t>
  </si>
  <si>
    <t>BR6, BR7</t>
  </si>
  <si>
    <t>B6A, B6C</t>
  </si>
  <si>
    <t>B6B, B6D</t>
  </si>
  <si>
    <t>B6U, B6V</t>
  </si>
  <si>
    <t>BV1, BV2</t>
  </si>
  <si>
    <t>BV6, BV7</t>
  </si>
  <si>
    <t>B3G,B5J,B5K,B5L,B5M,BR4,B6G,B8J,B8K,B8L,B8M,BV4</t>
  </si>
  <si>
    <t>B5W,B5E,B5F,B5G,B5H,BR6, BR7,B8W,B8E,B8F,B8G,B8H,BV6, BV7</t>
  </si>
  <si>
    <t>B0A, B0C,B0B, B0D,B0E,B1A,B1B,B1C,B1D,B0L,B0F,B2A,B2B,B2C,B2D,B0U, B0V,BM1, BM2,BM3,B3A, B3C,B3B, B3D,B3E,B4A,B4B,B4C,B4D,B3L,B3F,B5A,B5B,B5C,B5D,B3U,B3V,BR1, BR2,BR3,B6A, B6C,B6B, B6D,B6E,B7A,B7B,B7C,B7D,B6L,B6F,B8A,B8B,B8C,B8D,B6U, B6V,BV1, BV2,BV3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</si>
</sst>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quot;£&quot;#,##0.00"/>
    <numFmt numFmtId="180" formatCode="0;\-0;;@\,"/>
    <numFmt numFmtId="181" formatCode="0.00;\-0.00;;@\,"/>
    <numFmt numFmtId="182" formatCode="0.000;\-0.000;;@\,"/>
    <numFmt numFmtId="183" formatCode="0;\-0;;@"/>
    <numFmt numFmtId="184" formatCode="0.00;\-0.00;;@"/>
    <numFmt numFmtId="185" formatCode="[$-F800]dddd\,\ mmmm\ dd\,\ yyyy"/>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0"/>
      <name val="Calibri"/>
      <family val="2"/>
      <scheme val="minor"/>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
      <patternFill patternType="solid">
        <fgColor rgb="FF27579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bottom/>
      <diagonal/>
    </border>
  </borders>
  <cellStyleXfs count="27">
    <xf numFmtId="0" fontId="0" fillId="0" borderId="0"/>
    <xf numFmtId="0" fontId="14" fillId="0" borderId="0" applyNumberFormat="0" applyFill="0" applyBorder="0" applyAlignment="0" applyProtection="0"/>
    <xf numFmtId="0" fontId="15" fillId="5" borderId="7" applyNumberFormat="0" applyAlignment="0" applyProtection="0"/>
    <xf numFmtId="0" fontId="16" fillId="0" borderId="0" applyNumberFormat="0" applyFill="0" applyBorder="0" applyAlignment="0" applyProtection="0">
      <alignment vertical="top"/>
      <protection locked="0"/>
    </xf>
    <xf numFmtId="0" fontId="21" fillId="0" borderId="9" applyNumberFormat="0" applyFill="0" applyAlignment="0" applyProtection="0"/>
    <xf numFmtId="0" fontId="14" fillId="0" borderId="10" applyNumberFormat="0" applyFill="0" applyAlignment="0" applyProtection="0"/>
    <xf numFmtId="0" fontId="9" fillId="0" borderId="0"/>
    <xf numFmtId="43" fontId="9" fillId="0" borderId="0" applyFont="0" applyFill="0" applyBorder="0" applyAlignment="0" applyProtection="0"/>
    <xf numFmtId="0" fontId="26" fillId="24" borderId="0" applyNumberFormat="0" applyBorder="0" applyAlignment="0" applyProtection="0"/>
    <xf numFmtId="0" fontId="6" fillId="6"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6" fillId="27" borderId="0" applyNumberFormat="0" applyBorder="0" applyAlignment="0" applyProtection="0"/>
    <xf numFmtId="0" fontId="26" fillId="28" borderId="0" applyNumberFormat="0" applyBorder="0" applyAlignment="0" applyProtection="0"/>
    <xf numFmtId="0" fontId="30" fillId="0" borderId="0"/>
    <xf numFmtId="0" fontId="32" fillId="35" borderId="0" applyNumberFormat="0" applyBorder="0" applyAlignment="0" applyProtection="0"/>
    <xf numFmtId="0" fontId="7" fillId="0" borderId="0"/>
    <xf numFmtId="0" fontId="5" fillId="6" borderId="0" applyNumberFormat="0" applyBorder="0" applyAlignment="0" applyProtection="0"/>
    <xf numFmtId="0" fontId="5" fillId="27" borderId="0" applyNumberFormat="0" applyBorder="0" applyAlignment="0" applyProtection="0"/>
    <xf numFmtId="0" fontId="4" fillId="0" borderId="0" applyNumberFormat="0" applyFill="0" applyBorder="0" applyAlignment="0" applyProtection="0">
      <alignment horizontal="left"/>
    </xf>
    <xf numFmtId="43" fontId="9" fillId="0" borderId="0" applyFont="0" applyFill="0" applyBorder="0" applyAlignment="0" applyProtection="0"/>
    <xf numFmtId="0" fontId="3" fillId="0" borderId="0"/>
    <xf numFmtId="43" fontId="9" fillId="0" borderId="0" applyFont="0" applyFill="0" applyBorder="0" applyAlignment="0" applyProtection="0"/>
    <xf numFmtId="0" fontId="2" fillId="0" borderId="0"/>
    <xf numFmtId="49" fontId="36" fillId="38" borderId="0" applyBorder="0" applyAlignment="0" applyProtection="0"/>
    <xf numFmtId="43" fontId="9" fillId="0" borderId="0" applyFont="0" applyFill="0" applyBorder="0" applyAlignment="0" applyProtection="0"/>
    <xf numFmtId="0" fontId="1" fillId="0" borderId="0"/>
  </cellStyleXfs>
  <cellXfs count="331">
    <xf numFmtId="0" fontId="0" fillId="0" borderId="0" xfId="0"/>
    <xf numFmtId="0" fontId="9"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1" fillId="2" borderId="0" xfId="0" applyFont="1" applyFill="1" applyAlignment="1">
      <alignment vertical="center"/>
    </xf>
    <xf numFmtId="0" fontId="0" fillId="0" borderId="1" xfId="0" applyBorder="1" applyAlignment="1">
      <alignment vertical="center"/>
    </xf>
    <xf numFmtId="0" fontId="10" fillId="7" borderId="1" xfId="0" applyFont="1" applyFill="1" applyBorder="1" applyAlignment="1">
      <alignment horizontal="center" vertical="center" wrapText="1"/>
    </xf>
    <xf numFmtId="0" fontId="9" fillId="0" borderId="1" xfId="0" quotePrefix="1" applyFont="1" applyBorder="1" applyAlignment="1">
      <alignment horizontal="left" vertical="top" wrapText="1"/>
    </xf>
    <xf numFmtId="0" fontId="10" fillId="7" borderId="1" xfId="0" applyFont="1" applyFill="1" applyBorder="1" applyAlignment="1" applyProtection="1">
      <alignment vertical="center" wrapText="1"/>
      <protection locked="0"/>
    </xf>
    <xf numFmtId="0" fontId="17"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0" fillId="7" borderId="1" xfId="0" applyFont="1" applyFill="1" applyBorder="1" applyAlignment="1" applyProtection="1">
      <alignment horizontal="center" vertical="center" wrapText="1"/>
      <protection locked="0"/>
    </xf>
    <xf numFmtId="0" fontId="9" fillId="2" borderId="0" xfId="0" applyFont="1" applyFill="1" applyAlignment="1">
      <alignment vertical="center"/>
    </xf>
    <xf numFmtId="0" fontId="0" fillId="0" borderId="0" xfId="0" applyProtection="1">
      <protection locked="0"/>
    </xf>
    <xf numFmtId="169" fontId="9" fillId="3" borderId="1" xfId="0" applyNumberFormat="1" applyFont="1" applyFill="1" applyBorder="1" applyAlignment="1" applyProtection="1">
      <alignment horizontal="center" vertical="center"/>
      <protection locked="0"/>
    </xf>
    <xf numFmtId="49" fontId="17" fillId="8" borderId="1" xfId="0" applyNumberFormat="1" applyFont="1" applyFill="1" applyBorder="1" applyAlignment="1" applyProtection="1">
      <alignment horizontal="center" vertical="center" wrapText="1"/>
      <protection locked="0"/>
    </xf>
    <xf numFmtId="0" fontId="10" fillId="7" borderId="1" xfId="0" quotePrefix="1" applyFont="1" applyFill="1" applyBorder="1" applyAlignment="1">
      <alignment horizontal="center" vertical="center" wrapText="1"/>
    </xf>
    <xf numFmtId="49" fontId="18" fillId="5" borderId="7" xfId="2" applyNumberFormat="1" applyFont="1" applyAlignment="1" applyProtection="1">
      <alignment horizontal="center" vertical="center" wrapText="1"/>
      <protection locked="0"/>
    </xf>
    <xf numFmtId="170" fontId="20" fillId="12" borderId="1" xfId="0" applyNumberFormat="1" applyFont="1" applyFill="1" applyBorder="1" applyAlignment="1" applyProtection="1">
      <alignment horizontal="center" vertical="center"/>
      <protection locked="0"/>
    </xf>
    <xf numFmtId="171" fontId="20" fillId="12" borderId="1" xfId="0" applyNumberFormat="1" applyFont="1" applyFill="1" applyBorder="1" applyAlignment="1" applyProtection="1">
      <alignment horizontal="center" vertical="center"/>
      <protection locked="0"/>
    </xf>
    <xf numFmtId="170" fontId="20" fillId="14" borderId="1" xfId="0" applyNumberFormat="1" applyFont="1" applyFill="1" applyBorder="1" applyAlignment="1" applyProtection="1">
      <alignment horizontal="center" vertical="center"/>
      <protection locked="0"/>
    </xf>
    <xf numFmtId="171" fontId="20" fillId="14" borderId="1" xfId="0" applyNumberFormat="1" applyFont="1" applyFill="1" applyBorder="1" applyAlignment="1" applyProtection="1">
      <alignment horizontal="center" vertical="center"/>
      <protection locked="0"/>
    </xf>
    <xf numFmtId="0" fontId="10" fillId="13" borderId="1" xfId="0" quotePrefix="1" applyFont="1" applyFill="1" applyBorder="1" applyAlignment="1">
      <alignment horizontal="center" vertical="center" wrapText="1"/>
    </xf>
    <xf numFmtId="171" fontId="20" fillId="15" borderId="1" xfId="0" applyNumberFormat="1" applyFont="1" applyFill="1" applyBorder="1" applyAlignment="1" applyProtection="1">
      <alignment horizontal="center" vertical="center"/>
      <protection locked="0"/>
    </xf>
    <xf numFmtId="0" fontId="10" fillId="16" borderId="1" xfId="0" quotePrefix="1" applyFont="1" applyFill="1" applyBorder="1" applyAlignment="1">
      <alignment horizontal="center" vertical="center" wrapText="1"/>
    </xf>
    <xf numFmtId="49" fontId="9"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20" fillId="9" borderId="1" xfId="0" applyNumberFormat="1" applyFont="1" applyFill="1" applyBorder="1" applyAlignment="1" applyProtection="1">
      <alignment horizontal="center" vertical="center"/>
      <protection locked="0"/>
    </xf>
    <xf numFmtId="171" fontId="20"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3" fontId="23" fillId="8" borderId="1" xfId="0" applyNumberFormat="1" applyFont="1" applyFill="1" applyBorder="1" applyAlignment="1" applyProtection="1">
      <alignment horizontal="center" vertical="center" wrapText="1"/>
      <protection locked="0"/>
    </xf>
    <xf numFmtId="49" fontId="9" fillId="9" borderId="1" xfId="0" quotePrefix="1" applyNumberFormat="1" applyFont="1" applyFill="1" applyBorder="1" applyAlignment="1" applyProtection="1">
      <alignment horizontal="left" vertical="center" wrapText="1"/>
      <protection locked="0"/>
    </xf>
    <xf numFmtId="49" fontId="9"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6" fillId="2" borderId="0" xfId="3" applyFill="1" applyAlignment="1" applyProtection="1">
      <alignment vertical="center"/>
    </xf>
    <xf numFmtId="0" fontId="9" fillId="2" borderId="8" xfId="6" quotePrefix="1" applyFill="1" applyBorder="1" applyAlignment="1">
      <alignment vertical="center" wrapText="1"/>
    </xf>
    <xf numFmtId="0" fontId="9" fillId="2" borderId="0" xfId="6" applyFill="1" applyAlignment="1">
      <alignment vertical="center"/>
    </xf>
    <xf numFmtId="0" fontId="11" fillId="2" borderId="0" xfId="6" applyFont="1" applyFill="1" applyAlignment="1">
      <alignment vertical="center"/>
    </xf>
    <xf numFmtId="0" fontId="10" fillId="7" borderId="1" xfId="6" quotePrefix="1" applyFont="1" applyFill="1" applyBorder="1" applyAlignment="1">
      <alignment horizontal="center" vertical="center" wrapText="1"/>
    </xf>
    <xf numFmtId="0" fontId="10" fillId="7" borderId="1" xfId="6" applyFont="1" applyFill="1" applyBorder="1" applyAlignment="1">
      <alignment horizontal="center" vertical="center" wrapText="1"/>
    </xf>
    <xf numFmtId="49" fontId="25" fillId="7" borderId="1" xfId="6" applyNumberFormat="1" applyFont="1" applyFill="1" applyBorder="1" applyAlignment="1">
      <alignment horizontal="center" vertical="center" wrapText="1"/>
    </xf>
    <xf numFmtId="49" fontId="10" fillId="7" borderId="1" xfId="6" applyNumberFormat="1" applyFont="1" applyFill="1" applyBorder="1" applyAlignment="1">
      <alignment horizontal="center" vertical="center" wrapText="1"/>
    </xf>
    <xf numFmtId="0" fontId="9" fillId="9" borderId="1" xfId="6" applyFill="1" applyBorder="1" applyAlignment="1" applyProtection="1">
      <alignment horizontal="left" vertical="center" wrapText="1"/>
      <protection locked="0"/>
    </xf>
    <xf numFmtId="0" fontId="9" fillId="2" borderId="0" xfId="6" applyFill="1" applyAlignment="1">
      <alignment horizontal="center" vertical="center"/>
    </xf>
    <xf numFmtId="166" fontId="9" fillId="2" borderId="0" xfId="6" applyNumberFormat="1" applyFill="1" applyAlignment="1">
      <alignment horizontal="center" vertical="center"/>
    </xf>
    <xf numFmtId="0" fontId="9" fillId="2" borderId="0" xfId="6" applyFill="1"/>
    <xf numFmtId="0" fontId="9" fillId="0" borderId="0" xfId="0" applyFont="1" applyProtection="1">
      <protection locked="0"/>
    </xf>
    <xf numFmtId="49" fontId="14" fillId="6" borderId="0" xfId="1" quotePrefix="1" applyNumberFormat="1" applyFill="1" applyAlignment="1" applyProtection="1">
      <alignment horizontal="left" vertical="center" wrapText="1"/>
      <protection locked="0"/>
    </xf>
    <xf numFmtId="49" fontId="14" fillId="6" borderId="0" xfId="1" applyNumberFormat="1" applyFill="1" applyAlignment="1" applyProtection="1">
      <alignment vertical="center" wrapText="1"/>
      <protection locked="0"/>
    </xf>
    <xf numFmtId="49" fontId="21" fillId="0" borderId="0" xfId="4" applyNumberFormat="1" applyBorder="1" applyAlignment="1" applyProtection="1">
      <alignment vertical="center"/>
      <protection locked="0"/>
    </xf>
    <xf numFmtId="49" fontId="14" fillId="6" borderId="0" xfId="1" applyNumberFormat="1" applyFill="1" applyBorder="1" applyAlignment="1" applyProtection="1">
      <alignment vertical="center" wrapText="1"/>
      <protection locked="0"/>
    </xf>
    <xf numFmtId="49" fontId="14" fillId="0" borderId="0" xfId="5" applyNumberFormat="1" applyBorder="1" applyAlignment="1" applyProtection="1">
      <alignment vertical="center"/>
      <protection locked="0"/>
    </xf>
    <xf numFmtId="49" fontId="14" fillId="0" borderId="0" xfId="5" quotePrefix="1" applyNumberFormat="1" applyBorder="1" applyAlignment="1" applyProtection="1">
      <alignment horizontal="left" vertical="center"/>
      <protection locked="0"/>
    </xf>
    <xf numFmtId="49" fontId="25" fillId="7" borderId="1" xfId="0" applyNumberFormat="1" applyFont="1" applyFill="1" applyBorder="1" applyAlignment="1">
      <alignment horizontal="center" vertical="center" wrapText="1"/>
    </xf>
    <xf numFmtId="0" fontId="16" fillId="0" borderId="0" xfId="3" applyAlignment="1" applyProtection="1">
      <alignment horizontal="left" vertical="top"/>
    </xf>
    <xf numFmtId="0" fontId="0" fillId="17" borderId="0" xfId="0" applyFill="1" applyAlignment="1">
      <alignment vertical="center"/>
    </xf>
    <xf numFmtId="0" fontId="19" fillId="17" borderId="0" xfId="1" applyNumberFormat="1" applyFont="1" applyFill="1" applyBorder="1" applyAlignment="1">
      <alignment horizontal="center" vertical="center" wrapText="1"/>
    </xf>
    <xf numFmtId="0" fontId="11" fillId="17" borderId="0" xfId="6" applyFont="1" applyFill="1" applyAlignment="1">
      <alignment vertical="center"/>
    </xf>
    <xf numFmtId="0" fontId="10" fillId="17" borderId="4" xfId="0" applyFont="1" applyFill="1" applyBorder="1" applyAlignment="1">
      <alignment horizontal="left" vertical="center" wrapText="1"/>
    </xf>
    <xf numFmtId="0" fontId="9" fillId="17" borderId="4" xfId="0" applyFont="1" applyFill="1" applyBorder="1" applyAlignment="1">
      <alignment horizontal="center" vertical="center" wrapText="1"/>
    </xf>
    <xf numFmtId="0" fontId="9" fillId="17" borderId="8" xfId="0" applyFont="1" applyFill="1" applyBorder="1" applyAlignment="1">
      <alignment horizontal="center" vertical="center" wrapText="1"/>
    </xf>
    <xf numFmtId="0" fontId="19" fillId="17" borderId="8" xfId="1" applyNumberFormat="1" applyFont="1" applyFill="1" applyBorder="1" applyAlignment="1">
      <alignment horizontal="center" vertical="center" wrapText="1"/>
    </xf>
    <xf numFmtId="0" fontId="16" fillId="0" borderId="0" xfId="3" applyAlignment="1" applyProtection="1"/>
    <xf numFmtId="0" fontId="16" fillId="2" borderId="0" xfId="3" applyFill="1" applyAlignment="1" applyProtection="1">
      <alignment vertical="center"/>
      <protection hidden="1"/>
    </xf>
    <xf numFmtId="0" fontId="9" fillId="9" borderId="1" xfId="6" applyFill="1" applyBorder="1" applyAlignment="1">
      <alignment horizontal="left" vertical="center" wrapText="1"/>
    </xf>
    <xf numFmtId="1" fontId="9" fillId="9" borderId="1" xfId="6" applyNumberFormat="1" applyFill="1" applyBorder="1" applyAlignment="1">
      <alignment horizontal="left" vertical="center" wrapText="1"/>
    </xf>
    <xf numFmtId="172" fontId="7" fillId="23" borderId="1" xfId="6" applyNumberFormat="1" applyFont="1" applyFill="1" applyBorder="1" applyAlignment="1">
      <alignment horizontal="center" vertical="center"/>
    </xf>
    <xf numFmtId="43" fontId="7" fillId="23" borderId="1" xfId="7" applyFont="1" applyFill="1" applyBorder="1" applyAlignment="1" applyProtection="1">
      <alignment horizontal="center" vertical="center"/>
    </xf>
    <xf numFmtId="164" fontId="7" fillId="23" borderId="1" xfId="6" applyNumberFormat="1" applyFont="1" applyFill="1" applyBorder="1" applyAlignment="1">
      <alignment horizontal="center" vertical="center"/>
    </xf>
    <xf numFmtId="165" fontId="7" fillId="12" borderId="1" xfId="6" applyNumberFormat="1" applyFont="1" applyFill="1" applyBorder="1" applyAlignment="1">
      <alignment horizontal="center" vertical="center"/>
    </xf>
    <xf numFmtId="43" fontId="7" fillId="12" borderId="1" xfId="7" applyFont="1" applyFill="1" applyBorder="1" applyAlignment="1" applyProtection="1">
      <alignment horizontal="center" vertical="center"/>
    </xf>
    <xf numFmtId="164" fontId="7" fillId="12" borderId="1" xfId="6" applyNumberFormat="1" applyFont="1" applyFill="1" applyBorder="1" applyAlignment="1">
      <alignment horizontal="center" vertical="center"/>
    </xf>
    <xf numFmtId="0" fontId="9" fillId="11" borderId="1" xfId="13" applyFont="1" applyFill="1" applyBorder="1" applyAlignment="1" applyProtection="1">
      <alignment vertical="center"/>
      <protection locked="0"/>
    </xf>
    <xf numFmtId="174" fontId="9" fillId="31" borderId="1" xfId="10" applyNumberFormat="1" applyFont="1" applyFill="1" applyBorder="1" applyAlignment="1" applyProtection="1">
      <alignment vertical="center"/>
      <protection locked="0"/>
    </xf>
    <xf numFmtId="173" fontId="6" fillId="30" borderId="1" xfId="9" applyNumberFormat="1" applyFill="1" applyBorder="1" applyAlignment="1" applyProtection="1">
      <alignment vertical="center"/>
    </xf>
    <xf numFmtId="174" fontId="9" fillId="30" borderId="1" xfId="9" applyNumberFormat="1" applyFont="1" applyFill="1" applyBorder="1" applyAlignment="1" applyProtection="1">
      <alignment vertical="center"/>
      <protection locked="0"/>
    </xf>
    <xf numFmtId="174" fontId="9" fillId="33" borderId="1" xfId="9" applyNumberFormat="1" applyFont="1" applyFill="1" applyBorder="1" applyAlignment="1" applyProtection="1">
      <alignment vertical="center"/>
      <protection locked="0"/>
    </xf>
    <xf numFmtId="174" fontId="9" fillId="34" borderId="1" xfId="10" applyNumberFormat="1" applyFont="1" applyFill="1" applyBorder="1" applyAlignment="1" applyProtection="1">
      <alignment vertical="center"/>
      <protection locked="0"/>
    </xf>
    <xf numFmtId="0" fontId="19"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0" fillId="7" borderId="6" xfId="0" applyFont="1" applyFill="1" applyBorder="1" applyAlignment="1">
      <alignment horizontal="left" vertical="center" wrapText="1"/>
    </xf>
    <xf numFmtId="0" fontId="9" fillId="11" borderId="1" xfId="8" quotePrefix="1" applyFont="1" applyFill="1" applyBorder="1" applyAlignment="1" applyProtection="1">
      <alignment horizontal="center" vertical="center" wrapText="1"/>
    </xf>
    <xf numFmtId="0" fontId="9" fillId="32" borderId="1" xfId="11" quotePrefix="1" applyFont="1" applyFill="1" applyBorder="1" applyAlignment="1" applyProtection="1">
      <alignment horizontal="center" vertical="center" wrapText="1"/>
    </xf>
    <xf numFmtId="173" fontId="6" fillId="33" borderId="1" xfId="12" applyNumberFormat="1" applyFill="1" applyBorder="1" applyAlignment="1" applyProtection="1">
      <alignment vertical="center"/>
    </xf>
    <xf numFmtId="0" fontId="10" fillId="7" borderId="1" xfId="0" applyFont="1" applyFill="1" applyBorder="1" applyAlignment="1">
      <alignment horizontal="left" vertical="center" wrapText="1"/>
    </xf>
    <xf numFmtId="0" fontId="9" fillId="11" borderId="1" xfId="13" applyFont="1" applyFill="1" applyBorder="1" applyAlignment="1" applyProtection="1">
      <alignment vertical="center" wrapText="1"/>
    </xf>
    <xf numFmtId="0" fontId="9" fillId="29" borderId="1" xfId="13" applyFont="1" applyFill="1" applyBorder="1" applyAlignment="1" applyProtection="1">
      <alignment vertical="center" wrapText="1"/>
    </xf>
    <xf numFmtId="0" fontId="5" fillId="11" borderId="1" xfId="13" applyFont="1" applyFill="1" applyBorder="1" applyAlignment="1" applyProtection="1">
      <alignment vertical="center" wrapText="1"/>
    </xf>
    <xf numFmtId="0" fontId="5" fillId="29" borderId="1" xfId="13" applyFont="1" applyFill="1" applyBorder="1" applyAlignment="1" applyProtection="1">
      <alignment vertical="center" wrapText="1"/>
    </xf>
    <xf numFmtId="0" fontId="9" fillId="7" borderId="1" xfId="0" applyFont="1" applyFill="1" applyBorder="1" applyAlignment="1">
      <alignment horizontal="center" vertical="center" wrapText="1"/>
    </xf>
    <xf numFmtId="174" fontId="6" fillId="30" borderId="1" xfId="9" applyNumberFormat="1" applyFill="1" applyBorder="1" applyAlignment="1" applyProtection="1">
      <alignment vertical="center"/>
      <protection locked="0"/>
    </xf>
    <xf numFmtId="175" fontId="6" fillId="30" borderId="1" xfId="9" applyNumberFormat="1" applyFill="1" applyBorder="1" applyAlignment="1" applyProtection="1">
      <alignment vertical="center"/>
    </xf>
    <xf numFmtId="175" fontId="6" fillId="33" borderId="1" xfId="9" applyNumberFormat="1" applyFill="1" applyBorder="1" applyAlignment="1" applyProtection="1">
      <alignment vertical="center"/>
    </xf>
    <xf numFmtId="175" fontId="9" fillId="31" borderId="1" xfId="10" applyNumberFormat="1" applyFont="1" applyFill="1" applyBorder="1" applyAlignment="1" applyProtection="1">
      <alignment vertical="center"/>
    </xf>
    <xf numFmtId="175" fontId="9" fillId="34" borderId="1" xfId="10" applyNumberFormat="1" applyFont="1" applyFill="1" applyBorder="1" applyAlignment="1" applyProtection="1">
      <alignment vertical="center"/>
    </xf>
    <xf numFmtId="176" fontId="6" fillId="30" borderId="5" xfId="9" applyNumberFormat="1" applyFill="1" applyBorder="1" applyAlignment="1" applyProtection="1">
      <alignment vertical="center"/>
    </xf>
    <xf numFmtId="176" fontId="6" fillId="30" borderId="1" xfId="9" applyNumberFormat="1" applyFill="1" applyBorder="1" applyAlignment="1" applyProtection="1">
      <alignment vertical="center"/>
    </xf>
    <xf numFmtId="2" fontId="10" fillId="7" borderId="1" xfId="6" applyNumberFormat="1" applyFont="1" applyFill="1" applyBorder="1" applyAlignment="1">
      <alignment horizontal="center" vertical="center" wrapText="1"/>
    </xf>
    <xf numFmtId="49" fontId="9" fillId="11" borderId="1" xfId="8" quotePrefix="1" applyNumberFormat="1" applyFont="1" applyFill="1" applyBorder="1" applyAlignment="1" applyProtection="1">
      <alignment horizontal="center" vertical="center" wrapText="1"/>
    </xf>
    <xf numFmtId="49" fontId="9" fillId="32" borderId="1" xfId="11" quotePrefix="1" applyNumberFormat="1" applyFont="1" applyFill="1" applyBorder="1" applyAlignment="1" applyProtection="1">
      <alignment horizontal="center" vertical="center" wrapText="1"/>
    </xf>
    <xf numFmtId="49" fontId="14" fillId="6" borderId="0" xfId="1" applyNumberFormat="1" applyFill="1" applyAlignment="1" applyProtection="1">
      <alignment horizontal="center" vertical="center" wrapText="1"/>
      <protection locked="0"/>
    </xf>
    <xf numFmtId="49" fontId="14" fillId="6" borderId="0" xfId="1" quotePrefix="1" applyNumberFormat="1" applyFill="1" applyAlignment="1" applyProtection="1">
      <alignment horizontal="center" vertical="center" wrapText="1"/>
      <protection locked="0"/>
    </xf>
    <xf numFmtId="49" fontId="25" fillId="7" borderId="1" xfId="6" quotePrefix="1" applyNumberFormat="1" applyFont="1" applyFill="1" applyBorder="1" applyAlignment="1">
      <alignment horizontal="center" vertical="center" wrapText="1"/>
    </xf>
    <xf numFmtId="49" fontId="21" fillId="0" borderId="0" xfId="4" quotePrefix="1" applyNumberFormat="1" applyBorder="1" applyAlignment="1" applyProtection="1">
      <alignment horizontal="left" vertical="center"/>
      <protection locked="0"/>
    </xf>
    <xf numFmtId="177" fontId="33" fillId="18" borderId="1" xfId="0" applyNumberFormat="1" applyFont="1" applyFill="1" applyBorder="1" applyAlignment="1" applyProtection="1">
      <alignment horizontal="center" vertical="center" wrapText="1"/>
      <protection locked="0"/>
    </xf>
    <xf numFmtId="177" fontId="12" fillId="19" borderId="1" xfId="0" applyNumberFormat="1" applyFont="1" applyFill="1" applyBorder="1" applyAlignment="1" applyProtection="1">
      <alignment horizontal="center" vertical="center" wrapText="1"/>
      <protection locked="0"/>
    </xf>
    <xf numFmtId="177" fontId="33" fillId="20" borderId="1" xfId="0" applyNumberFormat="1" applyFont="1" applyFill="1" applyBorder="1" applyAlignment="1" applyProtection="1">
      <alignment horizontal="center" vertical="center" wrapText="1"/>
      <protection locked="0"/>
    </xf>
    <xf numFmtId="164" fontId="12" fillId="3" borderId="1" xfId="0" applyNumberFormat="1" applyFont="1" applyFill="1" applyBorder="1" applyAlignment="1" applyProtection="1">
      <alignment horizontal="center" vertical="center"/>
      <protection locked="0"/>
    </xf>
    <xf numFmtId="172" fontId="12" fillId="3" borderId="1" xfId="0" applyNumberFormat="1" applyFont="1" applyFill="1" applyBorder="1" applyAlignment="1" applyProtection="1">
      <alignment horizontal="center" vertical="center"/>
      <protection locked="0"/>
    </xf>
    <xf numFmtId="172" fontId="12" fillId="9" borderId="1" xfId="0" applyNumberFormat="1" applyFont="1" applyFill="1" applyBorder="1" applyAlignment="1" applyProtection="1">
      <alignment horizontal="center" vertical="center"/>
      <protection locked="0"/>
    </xf>
    <xf numFmtId="177" fontId="33" fillId="21" borderId="1" xfId="0" applyNumberFormat="1" applyFont="1" applyFill="1" applyBorder="1" applyAlignment="1" applyProtection="1">
      <alignment horizontal="center" vertical="center" wrapText="1"/>
      <protection locked="0"/>
    </xf>
    <xf numFmtId="177" fontId="12" fillId="22"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lignment horizontal="center" vertical="center" wrapText="1"/>
    </xf>
    <xf numFmtId="172" fontId="12" fillId="9" borderId="1" xfId="0" applyNumberFormat="1" applyFont="1" applyFill="1" applyBorder="1" applyAlignment="1" applyProtection="1">
      <alignment horizontal="center" vertical="center" wrapText="1"/>
      <protection locked="0"/>
    </xf>
    <xf numFmtId="0" fontId="9" fillId="0" borderId="0" xfId="6"/>
    <xf numFmtId="0" fontId="9" fillId="0" borderId="0" xfId="6" applyAlignment="1">
      <alignment horizontal="left"/>
    </xf>
    <xf numFmtId="0" fontId="34" fillId="0" borderId="0" xfId="6" applyFont="1"/>
    <xf numFmtId="0" fontId="16" fillId="0" borderId="0" xfId="3" applyFill="1" applyAlignment="1" applyProtection="1">
      <alignment horizontal="left" vertical="center"/>
    </xf>
    <xf numFmtId="0" fontId="9" fillId="0" borderId="0" xfId="6" applyAlignment="1">
      <alignment horizontal="center" vertical="center" wrapText="1"/>
    </xf>
    <xf numFmtId="0" fontId="9" fillId="0" borderId="0" xfId="6" applyAlignment="1">
      <alignment horizontal="center" vertical="top" wrapText="1"/>
    </xf>
    <xf numFmtId="0" fontId="9" fillId="36" borderId="0" xfId="6" applyFill="1" applyAlignment="1">
      <alignment horizontal="left"/>
    </xf>
    <xf numFmtId="14" fontId="9" fillId="0" borderId="0" xfId="6" applyNumberFormat="1"/>
    <xf numFmtId="0" fontId="9" fillId="0" borderId="0" xfId="6" quotePrefix="1" applyAlignment="1">
      <alignment horizontal="left"/>
    </xf>
    <xf numFmtId="0" fontId="9" fillId="36" borderId="0" xfId="6" applyFill="1" applyAlignment="1">
      <alignment horizontal="left" vertical="center"/>
    </xf>
    <xf numFmtId="178" fontId="9" fillId="36" borderId="0" xfId="6" applyNumberFormat="1" applyFill="1" applyAlignment="1">
      <alignment horizontal="left"/>
    </xf>
    <xf numFmtId="0" fontId="10" fillId="11" borderId="1" xfId="0" applyFont="1" applyFill="1" applyBorder="1" applyAlignment="1">
      <alignment vertical="center" wrapText="1"/>
    </xf>
    <xf numFmtId="0" fontId="35" fillId="0" borderId="1" xfId="16" applyFont="1" applyBorder="1" applyAlignment="1">
      <alignment horizontal="center" vertical="center" wrapText="1"/>
    </xf>
    <xf numFmtId="0" fontId="10" fillId="7" borderId="1" xfId="0" applyFont="1" applyFill="1" applyBorder="1" applyAlignment="1">
      <alignment vertical="center" wrapText="1"/>
    </xf>
    <xf numFmtId="0" fontId="9" fillId="2" borderId="0" xfId="6" quotePrefix="1" applyFill="1" applyAlignment="1">
      <alignment horizontal="center" vertical="center" wrapText="1"/>
    </xf>
    <xf numFmtId="0" fontId="16" fillId="0" borderId="0" xfId="3" applyAlignment="1" applyProtection="1">
      <alignment horizontal="left" vertical="top" wrapText="1"/>
    </xf>
    <xf numFmtId="49" fontId="23" fillId="0" borderId="1" xfId="0" applyNumberFormat="1" applyFont="1" applyBorder="1" applyAlignment="1" applyProtection="1">
      <alignment horizontal="center" vertical="center" wrapText="1"/>
      <protection locked="0"/>
    </xf>
    <xf numFmtId="3" fontId="23" fillId="0" borderId="1" xfId="0" applyNumberFormat="1"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10" fillId="7" borderId="1" xfId="0" applyFont="1" applyFill="1" applyBorder="1" applyAlignment="1" applyProtection="1">
      <alignment horizontal="center" vertical="center"/>
      <protection locked="0"/>
    </xf>
    <xf numFmtId="0" fontId="10" fillId="7" borderId="1" xfId="0" applyFont="1" applyFill="1" applyBorder="1" applyAlignment="1" applyProtection="1">
      <alignment vertical="center"/>
      <protection locked="0"/>
    </xf>
    <xf numFmtId="0" fontId="17" fillId="8" borderId="1" xfId="0" applyFont="1" applyFill="1" applyBorder="1" applyAlignment="1" applyProtection="1">
      <alignment horizontal="center" vertical="center"/>
      <protection locked="0"/>
    </xf>
    <xf numFmtId="49" fontId="23" fillId="0" borderId="1" xfId="0" quotePrefix="1" applyNumberFormat="1" applyFont="1" applyBorder="1" applyAlignment="1" applyProtection="1">
      <alignment horizontal="center" vertical="center" wrapText="1"/>
      <protection locked="0"/>
    </xf>
    <xf numFmtId="3" fontId="23" fillId="0" borderId="1" xfId="0" quotePrefix="1" applyNumberFormat="1" applyFont="1" applyBorder="1" applyAlignment="1" applyProtection="1">
      <alignment horizontal="center" vertical="center" wrapText="1"/>
      <protection locked="0"/>
    </xf>
    <xf numFmtId="0" fontId="9" fillId="0" borderId="6" xfId="0" applyFont="1" applyBorder="1" applyAlignment="1">
      <alignment horizontal="center" vertical="center" wrapText="1"/>
    </xf>
    <xf numFmtId="0" fontId="10" fillId="7" borderId="6" xfId="0" applyFont="1" applyFill="1" applyBorder="1" applyAlignment="1" applyProtection="1">
      <alignment vertical="center" wrapText="1"/>
      <protection locked="0"/>
    </xf>
    <xf numFmtId="0" fontId="27" fillId="20" borderId="1" xfId="0" applyFont="1" applyFill="1" applyBorder="1" applyAlignment="1" applyProtection="1">
      <alignment horizontal="center" vertical="center" wrapText="1"/>
      <protection locked="0"/>
    </xf>
    <xf numFmtId="0" fontId="27" fillId="21" borderId="1" xfId="0" applyFont="1" applyFill="1" applyBorder="1" applyAlignment="1" applyProtection="1">
      <alignment horizontal="center" vertical="center" wrapText="1"/>
      <protection locked="0"/>
    </xf>
    <xf numFmtId="0" fontId="10" fillId="22" borderId="1" xfId="0" applyFont="1" applyFill="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9" fillId="4" borderId="1" xfId="0" applyFont="1" applyFill="1" applyBorder="1" applyAlignment="1">
      <alignment horizontal="center" vertical="center" wrapText="1"/>
    </xf>
    <xf numFmtId="0" fontId="27" fillId="18" borderId="1" xfId="0" applyFont="1" applyFill="1" applyBorder="1" applyAlignment="1" applyProtection="1">
      <alignment horizontal="center" vertical="center" wrapText="1"/>
      <protection locked="0"/>
    </xf>
    <xf numFmtId="0" fontId="10" fillId="0" borderId="6" xfId="0" applyFont="1" applyBorder="1" applyAlignment="1">
      <alignment horizontal="center" vertical="center" wrapText="1"/>
    </xf>
    <xf numFmtId="0" fontId="9" fillId="17"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10" fillId="0" borderId="15" xfId="0" applyFont="1" applyBorder="1" applyAlignment="1">
      <alignment vertical="center" wrapText="1"/>
    </xf>
    <xf numFmtId="0" fontId="9" fillId="0" borderId="16" xfId="0" applyFont="1" applyBorder="1" applyAlignment="1">
      <alignment horizontal="center" vertical="center" wrapText="1"/>
    </xf>
    <xf numFmtId="0" fontId="9" fillId="0" borderId="0" xfId="0" applyFont="1" applyAlignment="1">
      <alignment wrapText="1"/>
    </xf>
    <xf numFmtId="0" fontId="10" fillId="0" borderId="0" xfId="0" applyFont="1" applyAlignment="1">
      <alignment vertical="top" wrapText="1"/>
    </xf>
    <xf numFmtId="0" fontId="9" fillId="0" borderId="1" xfId="0" quotePrefix="1" applyFont="1" applyBorder="1" applyAlignment="1">
      <alignment horizontal="center" vertical="center" wrapText="1"/>
    </xf>
    <xf numFmtId="1" fontId="19" fillId="17" borderId="0" xfId="1" applyNumberFormat="1" applyFont="1" applyFill="1" applyBorder="1" applyAlignment="1">
      <alignment horizontal="center" vertical="center" wrapText="1"/>
    </xf>
    <xf numFmtId="0" fontId="10" fillId="0" borderId="1" xfId="0" applyFont="1" applyBorder="1" applyAlignment="1">
      <alignment vertical="top" wrapText="1"/>
    </xf>
    <xf numFmtId="0" fontId="23" fillId="8" borderId="1" xfId="0" applyFont="1" applyFill="1" applyBorder="1" applyAlignment="1">
      <alignment horizontal="center" vertical="center" wrapText="1"/>
    </xf>
    <xf numFmtId="0" fontId="23" fillId="17" borderId="1" xfId="0" applyFont="1" applyFill="1" applyBorder="1" applyAlignment="1">
      <alignment horizontal="center" vertical="center" wrapText="1"/>
    </xf>
    <xf numFmtId="0" fontId="9" fillId="0" borderId="6" xfId="6" applyBorder="1" applyAlignment="1">
      <alignment horizontal="center" vertical="center" wrapText="1"/>
    </xf>
    <xf numFmtId="0" fontId="10" fillId="7" borderId="6" xfId="6" applyFont="1" applyFill="1" applyBorder="1" applyAlignment="1" applyProtection="1">
      <alignment vertical="center" wrapText="1"/>
      <protection locked="0"/>
    </xf>
    <xf numFmtId="0" fontId="27" fillId="20" borderId="1" xfId="6" applyFont="1" applyFill="1" applyBorder="1" applyAlignment="1" applyProtection="1">
      <alignment horizontal="center" vertical="center" wrapText="1"/>
      <protection locked="0"/>
    </xf>
    <xf numFmtId="0" fontId="27" fillId="21" borderId="1" xfId="6" applyFont="1" applyFill="1" applyBorder="1" applyAlignment="1" applyProtection="1">
      <alignment horizontal="center" vertical="center" wrapText="1"/>
      <protection locked="0"/>
    </xf>
    <xf numFmtId="0" fontId="10" fillId="22" borderId="1" xfId="6" applyFont="1" applyFill="1" applyBorder="1" applyAlignment="1" applyProtection="1">
      <alignment horizontal="center" vertical="center" wrapText="1"/>
      <protection locked="0"/>
    </xf>
    <xf numFmtId="172" fontId="23" fillId="19" borderId="3" xfId="6" applyNumberFormat="1" applyFont="1" applyFill="1" applyBorder="1" applyAlignment="1" applyProtection="1">
      <alignment horizontal="center" vertical="center" wrapText="1"/>
      <protection locked="0"/>
    </xf>
    <xf numFmtId="0" fontId="9" fillId="0" borderId="1" xfId="6" applyBorder="1" applyAlignment="1">
      <alignment horizontal="center" vertical="center" wrapText="1"/>
    </xf>
    <xf numFmtId="0" fontId="10" fillId="7" borderId="3" xfId="6" applyFont="1" applyFill="1" applyBorder="1" applyAlignment="1" applyProtection="1">
      <alignment horizontal="center" vertical="center" wrapText="1"/>
      <protection locked="0"/>
    </xf>
    <xf numFmtId="0" fontId="10" fillId="7" borderId="5" xfId="6" applyFont="1" applyFill="1" applyBorder="1" applyAlignment="1" applyProtection="1">
      <alignment horizontal="center" vertical="center" wrapText="1"/>
      <protection locked="0"/>
    </xf>
    <xf numFmtId="0" fontId="9" fillId="4" borderId="1" xfId="6" applyFill="1" applyBorder="1" applyAlignment="1">
      <alignment horizontal="center" vertical="center" wrapText="1"/>
    </xf>
    <xf numFmtId="0" fontId="27" fillId="18" borderId="1" xfId="6" applyFont="1" applyFill="1" applyBorder="1" applyAlignment="1" applyProtection="1">
      <alignment horizontal="center" vertical="center" wrapText="1"/>
      <protection locked="0"/>
    </xf>
    <xf numFmtId="0" fontId="10" fillId="0" borderId="6" xfId="6" applyFont="1" applyBorder="1" applyAlignment="1">
      <alignment horizontal="center" vertical="center" wrapText="1"/>
    </xf>
    <xf numFmtId="0" fontId="9" fillId="17" borderId="1" xfId="6" applyFill="1" applyBorder="1" applyAlignment="1">
      <alignment horizontal="center" vertical="center" wrapText="1"/>
    </xf>
    <xf numFmtId="0" fontId="10" fillId="0" borderId="1" xfId="6" applyFont="1" applyBorder="1" applyAlignment="1">
      <alignment horizontal="center" vertical="center" wrapText="1"/>
    </xf>
    <xf numFmtId="0" fontId="9" fillId="0" borderId="14" xfId="6" applyBorder="1" applyAlignment="1">
      <alignment horizontal="center" vertical="center" wrapText="1"/>
    </xf>
    <xf numFmtId="0" fontId="10" fillId="0" borderId="15" xfId="6" applyFont="1" applyBorder="1" applyAlignment="1">
      <alignment vertical="center" wrapText="1"/>
    </xf>
    <xf numFmtId="0" fontId="9" fillId="0" borderId="16" xfId="6" applyBorder="1" applyAlignment="1">
      <alignment horizontal="center" vertical="center" wrapText="1"/>
    </xf>
    <xf numFmtId="0" fontId="9" fillId="4" borderId="3" xfId="6" applyFill="1" applyBorder="1" applyAlignment="1">
      <alignment horizontal="center" vertical="center" wrapText="1"/>
    </xf>
    <xf numFmtId="1" fontId="9" fillId="9" borderId="1" xfId="0" quotePrefix="1" applyNumberFormat="1" applyFont="1" applyFill="1" applyBorder="1" applyAlignment="1" applyProtection="1">
      <alignment horizontal="left" vertical="center" wrapText="1"/>
      <protection locked="0"/>
    </xf>
    <xf numFmtId="1" fontId="10" fillId="7" borderId="1" xfId="6" quotePrefix="1" applyNumberFormat="1" applyFont="1" applyFill="1" applyBorder="1" applyAlignment="1">
      <alignment horizontal="center" vertical="center" wrapText="1"/>
    </xf>
    <xf numFmtId="1" fontId="9" fillId="9" borderId="1" xfId="0" quotePrefix="1" applyNumberFormat="1" applyFont="1" applyFill="1" applyBorder="1" applyAlignment="1">
      <alignment horizontal="left" vertical="center" wrapText="1"/>
    </xf>
    <xf numFmtId="1" fontId="9" fillId="2" borderId="0" xfId="6" applyNumberFormat="1" applyFill="1" applyAlignment="1">
      <alignment vertical="center"/>
    </xf>
    <xf numFmtId="1" fontId="9" fillId="2" borderId="8" xfId="6" quotePrefix="1" applyNumberFormat="1" applyFill="1" applyBorder="1" applyAlignment="1">
      <alignment vertical="center" wrapText="1"/>
    </xf>
    <xf numFmtId="1" fontId="10" fillId="7" borderId="1" xfId="6" applyNumberFormat="1" applyFont="1" applyFill="1" applyBorder="1" applyAlignment="1">
      <alignment horizontal="center" vertical="center" wrapText="1"/>
    </xf>
    <xf numFmtId="1" fontId="9" fillId="2" borderId="0" xfId="6" applyNumberFormat="1" applyFill="1" applyAlignment="1">
      <alignment horizontal="center" vertical="center"/>
    </xf>
    <xf numFmtId="3" fontId="17" fillId="8" borderId="1" xfId="0" applyNumberFormat="1" applyFont="1" applyFill="1" applyBorder="1" applyAlignment="1" applyProtection="1">
      <alignment horizontal="center" vertical="center"/>
      <protection locked="0"/>
    </xf>
    <xf numFmtId="179" fontId="17" fillId="8" borderId="1" xfId="0" applyNumberFormat="1" applyFont="1" applyFill="1" applyBorder="1" applyAlignment="1" applyProtection="1">
      <alignment horizontal="center" vertical="center"/>
      <protection locked="0"/>
    </xf>
    <xf numFmtId="3" fontId="17" fillId="22" borderId="1" xfId="0" applyNumberFormat="1" applyFont="1" applyFill="1" applyBorder="1" applyAlignment="1" applyProtection="1">
      <alignment horizontal="center" vertical="center"/>
      <protection locked="0"/>
    </xf>
    <xf numFmtId="179" fontId="23" fillId="8" borderId="1" xfId="0" applyNumberFormat="1" applyFont="1" applyFill="1" applyBorder="1" applyAlignment="1" applyProtection="1">
      <alignment horizontal="center" vertical="center"/>
      <protection locked="0"/>
    </xf>
    <xf numFmtId="164" fontId="23" fillId="9" borderId="1" xfId="0" applyNumberFormat="1" applyFont="1" applyFill="1" applyBorder="1" applyAlignment="1" applyProtection="1">
      <alignment horizontal="center" vertical="center"/>
      <protection locked="0"/>
    </xf>
    <xf numFmtId="183" fontId="0" fillId="2" borderId="1" xfId="0" applyNumberFormat="1" applyFill="1" applyBorder="1" applyAlignment="1">
      <alignment vertical="center" wrapText="1"/>
    </xf>
    <xf numFmtId="183" fontId="0" fillId="2" borderId="1" xfId="0" applyNumberFormat="1" applyFill="1" applyBorder="1" applyAlignment="1">
      <alignment horizontal="center" vertical="center" wrapText="1"/>
    </xf>
    <xf numFmtId="183" fontId="0" fillId="2" borderId="1" xfId="0" applyNumberFormat="1" applyFill="1" applyBorder="1" applyAlignment="1">
      <alignment horizontal="center" vertical="center"/>
    </xf>
    <xf numFmtId="183" fontId="9" fillId="2" borderId="1" xfId="0" applyNumberFormat="1" applyFont="1" applyFill="1" applyBorder="1" applyAlignment="1">
      <alignment horizontal="center" vertical="center" wrapText="1"/>
    </xf>
    <xf numFmtId="184" fontId="0" fillId="2" borderId="1" xfId="0" applyNumberFormat="1" applyFill="1" applyBorder="1" applyAlignment="1">
      <alignment horizontal="center" vertical="center"/>
    </xf>
    <xf numFmtId="164" fontId="23" fillId="37" borderId="1" xfId="0" applyNumberFormat="1" applyFont="1" applyFill="1" applyBorder="1" applyAlignment="1">
      <alignment horizontal="center" vertical="center"/>
    </xf>
    <xf numFmtId="164" fontId="23" fillId="3" borderId="1" xfId="0" applyNumberFormat="1" applyFont="1" applyFill="1" applyBorder="1" applyAlignment="1">
      <alignment horizontal="center" vertical="center"/>
    </xf>
    <xf numFmtId="0" fontId="18" fillId="5" borderId="7" xfId="2" applyNumberFormat="1" applyFont="1" applyAlignment="1" applyProtection="1">
      <alignment horizontal="center" vertical="center" wrapText="1"/>
      <protection locked="0"/>
    </xf>
    <xf numFmtId="14" fontId="0" fillId="0" borderId="0" xfId="0" applyNumberFormat="1"/>
    <xf numFmtId="180" fontId="7" fillId="9" borderId="1" xfId="6" applyNumberFormat="1" applyFont="1" applyFill="1" applyBorder="1" applyAlignment="1">
      <alignment horizontal="center" vertical="center"/>
    </xf>
    <xf numFmtId="182" fontId="7" fillId="12" borderId="1" xfId="6" applyNumberFormat="1" applyFont="1" applyFill="1" applyBorder="1" applyAlignment="1">
      <alignment horizontal="center" vertical="center"/>
    </xf>
    <xf numFmtId="181" fontId="7" fillId="12" borderId="1" xfId="6" applyNumberFormat="1" applyFont="1" applyFill="1" applyBorder="1" applyAlignment="1">
      <alignment horizontal="center" vertical="center"/>
    </xf>
    <xf numFmtId="182" fontId="7" fillId="9" borderId="1" xfId="6" applyNumberFormat="1" applyFont="1" applyFill="1" applyBorder="1" applyAlignment="1">
      <alignment horizontal="center" vertical="center"/>
    </xf>
    <xf numFmtId="181" fontId="7" fillId="9" borderId="1" xfId="6" applyNumberFormat="1" applyFont="1" applyFill="1" applyBorder="1" applyAlignment="1">
      <alignment horizontal="center" vertical="center"/>
    </xf>
    <xf numFmtId="0" fontId="10" fillId="7" borderId="2" xfId="0" applyFont="1" applyFill="1" applyBorder="1" applyAlignment="1" applyProtection="1">
      <alignment horizontal="center" vertical="center" wrapText="1"/>
      <protection locked="0"/>
    </xf>
    <xf numFmtId="0" fontId="0" fillId="0" borderId="1" xfId="0" applyBorder="1" applyAlignment="1">
      <alignment vertical="center" wrapText="1"/>
    </xf>
    <xf numFmtId="0" fontId="9" fillId="0" borderId="1" xfId="0" applyFont="1" applyBorder="1" applyAlignment="1">
      <alignment vertical="center"/>
    </xf>
    <xf numFmtId="0" fontId="16" fillId="0" borderId="0" xfId="3" applyFill="1" applyBorder="1" applyAlignment="1" applyProtection="1">
      <alignment vertical="center"/>
    </xf>
    <xf numFmtId="185" fontId="18" fillId="5" borderId="7" xfId="2" applyNumberFormat="1" applyFont="1" applyAlignment="1" applyProtection="1">
      <alignment horizontal="center" vertical="center" wrapText="1"/>
      <protection locked="0"/>
    </xf>
    <xf numFmtId="182" fontId="23" fillId="8" borderId="1" xfId="0" applyNumberFormat="1" applyFont="1" applyFill="1" applyBorder="1" applyAlignment="1" applyProtection="1">
      <alignment horizontal="center" vertical="center" wrapText="1"/>
      <protection locked="0"/>
    </xf>
    <xf numFmtId="2" fontId="23" fillId="10" borderId="1" xfId="0" applyNumberFormat="1" applyFont="1" applyFill="1" applyBorder="1" applyAlignment="1" applyProtection="1">
      <alignment horizontal="center" vertical="center"/>
      <protection locked="0"/>
    </xf>
    <xf numFmtId="182" fontId="24" fillId="18" borderId="1" xfId="0" applyNumberFormat="1" applyFont="1" applyFill="1" applyBorder="1" applyAlignment="1" applyProtection="1">
      <alignment horizontal="center" vertical="center"/>
      <protection locked="0"/>
    </xf>
    <xf numFmtId="182" fontId="23" fillId="19" borderId="1" xfId="0" applyNumberFormat="1" applyFont="1" applyFill="1" applyBorder="1" applyAlignment="1" applyProtection="1">
      <alignment horizontal="center" vertical="center"/>
      <protection locked="0"/>
    </xf>
    <xf numFmtId="182" fontId="24" fillId="20" borderId="1" xfId="0" applyNumberFormat="1" applyFont="1" applyFill="1" applyBorder="1" applyAlignment="1" applyProtection="1">
      <alignment horizontal="center" vertical="center"/>
      <protection locked="0"/>
    </xf>
    <xf numFmtId="181" fontId="23" fillId="10" borderId="1" xfId="0" applyNumberFormat="1" applyFont="1" applyFill="1" applyBorder="1" applyAlignment="1" applyProtection="1">
      <alignment horizontal="center" vertical="center"/>
      <protection locked="0"/>
    </xf>
    <xf numFmtId="181" fontId="23" fillId="3" borderId="1" xfId="0" applyNumberFormat="1" applyFont="1" applyFill="1" applyBorder="1" applyAlignment="1" applyProtection="1">
      <alignment horizontal="center" vertical="center"/>
      <protection locked="0"/>
    </xf>
    <xf numFmtId="182" fontId="23" fillId="3" borderId="1" xfId="0" applyNumberFormat="1" applyFont="1" applyFill="1" applyBorder="1" applyAlignment="1" applyProtection="1">
      <alignment horizontal="center" vertical="center"/>
      <protection locked="0"/>
    </xf>
    <xf numFmtId="181" fontId="23" fillId="10" borderId="1" xfId="0" applyNumberFormat="1" applyFont="1" applyFill="1" applyBorder="1" applyAlignment="1">
      <alignment horizontal="center" vertical="center"/>
    </xf>
    <xf numFmtId="182" fontId="23" fillId="9" borderId="1" xfId="0" applyNumberFormat="1" applyFont="1" applyFill="1" applyBorder="1" applyAlignment="1" applyProtection="1">
      <alignment horizontal="center" vertical="center"/>
      <protection locked="0"/>
    </xf>
    <xf numFmtId="182" fontId="24" fillId="21" borderId="1" xfId="0" applyNumberFormat="1" applyFont="1" applyFill="1" applyBorder="1" applyAlignment="1" applyProtection="1">
      <alignment horizontal="center" vertical="center"/>
      <protection locked="0"/>
    </xf>
    <xf numFmtId="182" fontId="23" fillId="22" borderId="1" xfId="0" applyNumberFormat="1" applyFont="1" applyFill="1" applyBorder="1" applyAlignment="1" applyProtection="1">
      <alignment horizontal="center" vertical="center"/>
      <protection locked="0"/>
    </xf>
    <xf numFmtId="172" fontId="23" fillId="9" borderId="1" xfId="0" applyNumberFormat="1" applyFont="1" applyFill="1" applyBorder="1" applyAlignment="1" applyProtection="1">
      <alignment horizontal="center" vertical="center"/>
      <protection locked="0"/>
    </xf>
    <xf numFmtId="177" fontId="24" fillId="18" borderId="1" xfId="0" applyNumberFormat="1" applyFont="1" applyFill="1" applyBorder="1" applyAlignment="1" applyProtection="1">
      <alignment horizontal="center" vertical="center"/>
      <protection locked="0"/>
    </xf>
    <xf numFmtId="177" fontId="23" fillId="19" borderId="1" xfId="0" applyNumberFormat="1" applyFont="1" applyFill="1" applyBorder="1" applyAlignment="1" applyProtection="1">
      <alignment horizontal="center" vertical="center"/>
      <protection locked="0"/>
    </xf>
    <xf numFmtId="177" fontId="24" fillId="20" borderId="1" xfId="0" applyNumberFormat="1" applyFont="1" applyFill="1" applyBorder="1" applyAlignment="1" applyProtection="1">
      <alignment horizontal="center" vertical="center"/>
      <protection locked="0"/>
    </xf>
    <xf numFmtId="177" fontId="24" fillId="21" borderId="1" xfId="0" applyNumberFormat="1" applyFont="1" applyFill="1" applyBorder="1" applyAlignment="1" applyProtection="1">
      <alignment horizontal="center" vertical="center"/>
      <protection locked="0"/>
    </xf>
    <xf numFmtId="177" fontId="23" fillId="22" borderId="1" xfId="0" applyNumberFormat="1" applyFont="1" applyFill="1" applyBorder="1" applyAlignment="1" applyProtection="1">
      <alignment horizontal="center" vertical="center"/>
      <protection locked="0"/>
    </xf>
    <xf numFmtId="2" fontId="23" fillId="10" borderId="1" xfId="0" applyNumberFormat="1" applyFont="1" applyFill="1" applyBorder="1" applyAlignment="1">
      <alignment horizontal="center" vertical="center"/>
    </xf>
    <xf numFmtId="0" fontId="9" fillId="0" borderId="0" xfId="0" quotePrefix="1" applyFont="1" applyAlignment="1">
      <alignment horizontal="left" wrapText="1"/>
    </xf>
    <xf numFmtId="0" fontId="22" fillId="0" borderId="0" xfId="0" quotePrefix="1" applyFont="1" applyAlignment="1">
      <alignment horizontal="left" vertical="top" wrapText="1"/>
    </xf>
    <xf numFmtId="0" fontId="9" fillId="0" borderId="0" xfId="0" quotePrefix="1" applyFont="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17" fillId="0" borderId="0" xfId="0" quotePrefix="1" applyFont="1" applyAlignment="1">
      <alignment horizontal="left" vertical="top" wrapText="1"/>
    </xf>
    <xf numFmtId="49" fontId="14" fillId="6" borderId="0" xfId="1" applyNumberFormat="1" applyFill="1" applyAlignment="1" applyProtection="1">
      <alignment horizontal="center" vertical="center" wrapText="1"/>
      <protection locked="0"/>
    </xf>
    <xf numFmtId="49" fontId="14" fillId="6" borderId="0" xfId="1" applyNumberFormat="1" applyFill="1" applyAlignment="1" applyProtection="1">
      <alignment horizontal="left" vertical="center" wrapText="1"/>
      <protection locked="0"/>
    </xf>
    <xf numFmtId="0" fontId="9" fillId="2" borderId="8" xfId="6" quotePrefix="1" applyFill="1" applyBorder="1" applyAlignment="1">
      <alignment horizontal="center" vertical="center" wrapText="1"/>
    </xf>
    <xf numFmtId="0" fontId="32" fillId="35" borderId="11" xfId="15" quotePrefix="1" applyBorder="1" applyAlignment="1">
      <alignment horizontal="left" vertical="top" wrapText="1"/>
    </xf>
    <xf numFmtId="0" fontId="32" fillId="35" borderId="8" xfId="15" quotePrefix="1" applyBorder="1" applyAlignment="1">
      <alignment horizontal="left" vertical="top" wrapText="1"/>
    </xf>
    <xf numFmtId="0" fontId="19" fillId="6" borderId="1" xfId="1" applyNumberFormat="1"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5" xfId="0" applyFont="1" applyBorder="1" applyAlignment="1">
      <alignment horizontal="center" vertical="center" wrapText="1"/>
    </xf>
    <xf numFmtId="0" fontId="9" fillId="4" borderId="3"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172" fontId="23" fillId="19" borderId="3" xfId="0" applyNumberFormat="1" applyFont="1" applyFill="1" applyBorder="1" applyAlignment="1" applyProtection="1">
      <alignment horizontal="center" vertical="center"/>
      <protection locked="0"/>
    </xf>
    <xf numFmtId="172" fontId="23" fillId="19" borderId="5" xfId="0" applyNumberFormat="1" applyFont="1" applyFill="1" applyBorder="1" applyAlignment="1" applyProtection="1">
      <alignment horizontal="center" vertical="center"/>
      <protection locked="0"/>
    </xf>
    <xf numFmtId="0" fontId="10" fillId="7" borderId="3" xfId="0" applyFont="1" applyFill="1" applyBorder="1" applyAlignment="1" applyProtection="1">
      <alignment horizontal="center" vertical="center" wrapText="1"/>
      <protection locked="0"/>
    </xf>
    <xf numFmtId="0" fontId="10" fillId="7" borderId="5" xfId="0" applyFont="1" applyFill="1" applyBorder="1" applyAlignment="1" applyProtection="1">
      <alignment horizontal="center" vertical="center" wrapText="1"/>
      <protection locked="0"/>
    </xf>
    <xf numFmtId="0" fontId="9" fillId="0" borderId="16" xfId="0" applyFont="1" applyBorder="1" applyAlignment="1">
      <alignment horizontal="center" vertical="center" wrapText="1"/>
    </xf>
    <xf numFmtId="0" fontId="9" fillId="0" borderId="14" xfId="0" applyFont="1" applyBorder="1" applyAlignment="1">
      <alignment horizontal="center" vertical="center" wrapText="1"/>
    </xf>
    <xf numFmtId="0" fontId="9" fillId="2" borderId="8" xfId="6" quotePrefix="1" applyFill="1" applyBorder="1" applyAlignment="1">
      <alignment horizontal="left" vertical="center" wrapText="1"/>
    </xf>
    <xf numFmtId="0" fontId="9" fillId="2" borderId="8" xfId="0" quotePrefix="1" applyFont="1" applyFill="1" applyBorder="1" applyAlignment="1">
      <alignment horizontal="left" vertical="center" wrapText="1"/>
    </xf>
    <xf numFmtId="0" fontId="19" fillId="6" borderId="3" xfId="1" applyNumberFormat="1" applyFont="1" applyFill="1" applyBorder="1" applyAlignment="1">
      <alignment horizontal="center" vertical="center" wrapText="1"/>
    </xf>
    <xf numFmtId="0" fontId="19" fillId="6" borderId="4" xfId="1" applyNumberFormat="1" applyFont="1" applyFill="1" applyBorder="1" applyAlignment="1">
      <alignment horizontal="center" vertical="center" wrapText="1"/>
    </xf>
    <xf numFmtId="0" fontId="19" fillId="6" borderId="5" xfId="1" applyNumberFormat="1" applyFont="1" applyFill="1" applyBorder="1" applyAlignment="1">
      <alignment horizontal="center" vertical="center" wrapText="1"/>
    </xf>
    <xf numFmtId="0" fontId="27" fillId="18" borderId="3" xfId="0" applyFont="1" applyFill="1" applyBorder="1" applyAlignment="1" applyProtection="1">
      <alignment horizontal="center" vertical="center" wrapText="1"/>
      <protection locked="0"/>
    </xf>
    <xf numFmtId="0" fontId="27" fillId="18" borderId="4" xfId="0" applyFont="1" applyFill="1" applyBorder="1" applyAlignment="1" applyProtection="1">
      <alignment horizontal="center" vertical="center" wrapText="1"/>
      <protection locked="0"/>
    </xf>
    <xf numFmtId="0" fontId="27" fillId="18" borderId="5" xfId="0" applyFont="1" applyFill="1" applyBorder="1" applyAlignment="1" applyProtection="1">
      <alignment horizontal="center" vertical="center" wrapText="1"/>
      <protection locked="0"/>
    </xf>
    <xf numFmtId="0" fontId="10" fillId="7" borderId="4" xfId="0" applyFont="1" applyFill="1" applyBorder="1" applyAlignment="1" applyProtection="1">
      <alignment horizontal="center" vertical="center" wrapText="1"/>
      <protection locked="0"/>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19" xfId="0" applyFont="1" applyBorder="1" applyAlignment="1">
      <alignment horizontal="left" vertical="center" wrapText="1"/>
    </xf>
    <xf numFmtId="0" fontId="8" fillId="0" borderId="1" xfId="0" applyFont="1" applyBorder="1" applyAlignment="1">
      <alignment wrapText="1"/>
    </xf>
    <xf numFmtId="0" fontId="0" fillId="0" borderId="1" xfId="0" applyBorder="1"/>
    <xf numFmtId="0" fontId="10" fillId="7" borderId="1" xfId="0" applyFont="1" applyFill="1" applyBorder="1" applyAlignment="1">
      <alignment horizontal="center" vertical="center" wrapText="1"/>
    </xf>
    <xf numFmtId="0" fontId="12" fillId="0" borderId="1" xfId="0" applyFont="1" applyBorder="1" applyAlignment="1">
      <alignment vertical="top" wrapText="1"/>
    </xf>
    <xf numFmtId="0" fontId="12" fillId="0" borderId="1" xfId="0" applyFont="1" applyBorder="1" applyAlignment="1">
      <alignment wrapText="1"/>
    </xf>
    <xf numFmtId="0" fontId="10" fillId="0" borderId="1" xfId="0" applyFont="1" applyBorder="1"/>
    <xf numFmtId="0" fontId="0" fillId="0" borderId="1" xfId="0" applyBorder="1" applyAlignment="1">
      <alignment vertical="top" wrapText="1"/>
    </xf>
    <xf numFmtId="0" fontId="9" fillId="0" borderId="3" xfId="6" applyBorder="1" applyAlignment="1">
      <alignment horizontal="center" vertical="center" wrapText="1"/>
    </xf>
    <xf numFmtId="0" fontId="9" fillId="0" borderId="4" xfId="6" applyBorder="1" applyAlignment="1">
      <alignment horizontal="center" vertical="center" wrapText="1"/>
    </xf>
    <xf numFmtId="0" fontId="9" fillId="0" borderId="5" xfId="6" applyBorder="1" applyAlignment="1">
      <alignment horizontal="center" vertical="center" wrapText="1"/>
    </xf>
    <xf numFmtId="0" fontId="9" fillId="0" borderId="20" xfId="6" applyBorder="1" applyAlignment="1">
      <alignment horizontal="center" vertical="center" wrapText="1"/>
    </xf>
    <xf numFmtId="0" fontId="9" fillId="0" borderId="21" xfId="6" applyBorder="1" applyAlignment="1">
      <alignment horizontal="center" vertical="center" wrapText="1"/>
    </xf>
    <xf numFmtId="0" fontId="9" fillId="0" borderId="22" xfId="6" applyBorder="1" applyAlignment="1">
      <alignment horizontal="center" vertical="center" wrapText="1"/>
    </xf>
    <xf numFmtId="0" fontId="9" fillId="0" borderId="17" xfId="6" applyBorder="1" applyAlignment="1">
      <alignment horizontal="center" vertical="center" wrapText="1"/>
    </xf>
    <xf numFmtId="0" fontId="9" fillId="0" borderId="19" xfId="6" applyBorder="1" applyAlignment="1">
      <alignment horizontal="center" vertical="center" wrapText="1"/>
    </xf>
    <xf numFmtId="0" fontId="32" fillId="35" borderId="11" xfId="15" quotePrefix="1" applyBorder="1" applyAlignment="1" applyProtection="1">
      <alignment horizontal="left" vertical="center" wrapText="1"/>
    </xf>
    <xf numFmtId="0" fontId="32" fillId="35" borderId="8" xfId="15" quotePrefix="1" applyBorder="1" applyAlignment="1" applyProtection="1">
      <alignment horizontal="left" vertical="center" wrapText="1"/>
    </xf>
    <xf numFmtId="0" fontId="32" fillId="35" borderId="11" xfId="15" quotePrefix="1" applyBorder="1" applyAlignment="1" applyProtection="1">
      <alignment horizontal="center" vertical="center" wrapText="1"/>
    </xf>
    <xf numFmtId="0" fontId="32" fillId="35" borderId="8" xfId="15" quotePrefix="1" applyBorder="1" applyAlignment="1" applyProtection="1">
      <alignment horizontal="center" vertical="center" wrapText="1"/>
    </xf>
    <xf numFmtId="0" fontId="32" fillId="35" borderId="12" xfId="15" quotePrefix="1" applyBorder="1" applyAlignment="1" applyProtection="1">
      <alignment horizontal="center" vertical="center" wrapText="1"/>
    </xf>
    <xf numFmtId="0" fontId="19" fillId="6" borderId="1" xfId="1" applyNumberFormat="1" applyFont="1" applyFill="1" applyBorder="1" applyAlignment="1" applyProtection="1">
      <alignment horizontal="center" vertical="center" wrapText="1"/>
    </xf>
    <xf numFmtId="0" fontId="10" fillId="0" borderId="3" xfId="6" applyFont="1" applyBorder="1" applyAlignment="1">
      <alignment horizontal="center" vertical="center" wrapText="1"/>
    </xf>
    <xf numFmtId="0" fontId="10" fillId="0" borderId="5" xfId="6" applyFont="1" applyBorder="1" applyAlignment="1">
      <alignment horizontal="center" vertical="center" wrapText="1"/>
    </xf>
    <xf numFmtId="0" fontId="9" fillId="0" borderId="8" xfId="0" applyFont="1" applyBorder="1" applyAlignment="1">
      <alignment horizontal="left" vertical="center" wrapText="1"/>
    </xf>
    <xf numFmtId="0" fontId="0" fillId="0" borderId="8" xfId="0" applyBorder="1" applyAlignment="1">
      <alignment horizontal="left" vertical="center" wrapText="1"/>
    </xf>
    <xf numFmtId="0" fontId="9" fillId="0" borderId="1" xfId="0" applyFont="1" applyBorder="1" applyAlignment="1">
      <alignment vertical="top" wrapText="1"/>
    </xf>
    <xf numFmtId="0" fontId="10" fillId="7" borderId="2" xfId="0" applyFont="1" applyFill="1" applyBorder="1" applyAlignment="1" applyProtection="1">
      <alignment horizontal="center" vertical="center" wrapText="1"/>
      <protection locked="0"/>
    </xf>
    <xf numFmtId="0" fontId="10" fillId="7" borderId="1" xfId="0" applyFont="1" applyFill="1" applyBorder="1" applyAlignment="1" applyProtection="1">
      <alignment horizontal="center" vertical="center" wrapText="1"/>
      <protection locked="0"/>
    </xf>
    <xf numFmtId="0" fontId="9"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32" fillId="17"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10" fillId="7" borderId="6" xfId="0" applyFont="1" applyFill="1" applyBorder="1" applyAlignment="1" applyProtection="1">
      <alignment vertical="center" wrapText="1"/>
      <protection locked="0"/>
    </xf>
    <xf numFmtId="0" fontId="10" fillId="7" borderId="13" xfId="0" applyFont="1" applyFill="1" applyBorder="1" applyAlignment="1" applyProtection="1">
      <alignment vertical="center" wrapText="1"/>
      <protection locked="0"/>
    </xf>
    <xf numFmtId="0" fontId="10" fillId="7" borderId="2" xfId="0" applyFont="1" applyFill="1" applyBorder="1" applyAlignment="1" applyProtection="1">
      <alignment vertical="center" wrapText="1"/>
      <protection locked="0"/>
    </xf>
    <xf numFmtId="0" fontId="10" fillId="7" borderId="6" xfId="0" applyFont="1" applyFill="1" applyBorder="1" applyAlignment="1" applyProtection="1">
      <alignment vertical="center"/>
      <protection locked="0"/>
    </xf>
    <xf numFmtId="0" fontId="10" fillId="7" borderId="13" xfId="0" applyFont="1" applyFill="1" applyBorder="1" applyAlignment="1" applyProtection="1">
      <alignment vertical="center"/>
      <protection locked="0"/>
    </xf>
    <xf numFmtId="0" fontId="10" fillId="7" borderId="2" xfId="0" applyFont="1" applyFill="1" applyBorder="1" applyAlignment="1" applyProtection="1">
      <alignment vertical="center"/>
      <protection locked="0"/>
    </xf>
    <xf numFmtId="0" fontId="19" fillId="6" borderId="24" xfId="1" applyNumberFormat="1" applyFont="1" applyFill="1" applyBorder="1" applyAlignment="1">
      <alignment horizontal="center" vertical="center" wrapText="1"/>
    </xf>
    <xf numFmtId="0" fontId="19" fillId="6" borderId="0" xfId="1" applyNumberFormat="1" applyFont="1" applyFill="1" applyBorder="1" applyAlignment="1">
      <alignment horizontal="center" vertical="center" wrapText="1"/>
    </xf>
    <xf numFmtId="0" fontId="28" fillId="6" borderId="3" xfId="1" applyNumberFormat="1" applyFont="1" applyFill="1" applyBorder="1" applyAlignment="1" applyProtection="1">
      <alignment horizontal="center" vertical="center" wrapText="1"/>
    </xf>
    <xf numFmtId="0" fontId="28" fillId="6" borderId="4" xfId="1" applyNumberFormat="1" applyFont="1" applyFill="1" applyBorder="1" applyAlignment="1" applyProtection="1">
      <alignment horizontal="center" vertical="center" wrapText="1"/>
    </xf>
    <xf numFmtId="0" fontId="28" fillId="6" borderId="5" xfId="1" applyNumberFormat="1" applyFont="1" applyFill="1" applyBorder="1" applyAlignment="1" applyProtection="1">
      <alignment horizontal="center" vertical="center" wrapText="1"/>
    </xf>
    <xf numFmtId="0" fontId="10" fillId="7" borderId="3" xfId="0" applyFont="1" applyFill="1" applyBorder="1" applyAlignment="1">
      <alignment horizontal="left" vertical="center" wrapText="1"/>
    </xf>
    <xf numFmtId="0" fontId="10" fillId="7" borderId="4" xfId="0" applyFont="1" applyFill="1" applyBorder="1" applyAlignment="1">
      <alignment horizontal="left" vertical="center" wrapText="1"/>
    </xf>
    <xf numFmtId="0" fontId="10" fillId="7" borderId="5" xfId="0" applyFont="1" applyFill="1" applyBorder="1" applyAlignment="1">
      <alignment horizontal="left" vertical="center" wrapText="1"/>
    </xf>
    <xf numFmtId="0" fontId="28" fillId="6" borderId="3" xfId="1" applyNumberFormat="1" applyFont="1" applyFill="1" applyBorder="1" applyAlignment="1" applyProtection="1">
      <alignment horizontal="left" vertical="center" wrapText="1"/>
    </xf>
    <xf numFmtId="0" fontId="28" fillId="6" borderId="4" xfId="1" applyNumberFormat="1" applyFont="1" applyFill="1" applyBorder="1" applyAlignment="1" applyProtection="1">
      <alignment horizontal="left" vertical="center" wrapText="1"/>
    </xf>
    <xf numFmtId="0" fontId="28" fillId="6" borderId="5" xfId="1" applyNumberFormat="1" applyFont="1" applyFill="1" applyBorder="1" applyAlignment="1" applyProtection="1">
      <alignment horizontal="left" vertical="center" wrapText="1"/>
    </xf>
    <xf numFmtId="0" fontId="9" fillId="0" borderId="0" xfId="0" quotePrefix="1" applyFont="1" applyAlignment="1">
      <alignment horizontal="left" vertical="top" wrapText="1"/>
    </xf>
    <xf numFmtId="0" fontId="9" fillId="0" borderId="0" xfId="0" quotePrefix="1" applyFont="1" applyAlignment="1">
      <alignment horizontal="left"/>
    </xf>
  </cellXfs>
  <cellStyles count="27">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Comma 2 3" xfId="22" xr:uid="{24F70BBD-C4D1-426E-9D51-DA095560B529}"/>
    <cellStyle name="Comma 2 4" xfId="25" xr:uid="{9A1645B6-089E-4B05-9E22-2AA3C79D626D}"/>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 3 3" xfId="23" xr:uid="{9F2A759D-5399-4B22-97E4-B1003C45082E}"/>
    <cellStyle name="Normal 3 4" xfId="26" xr:uid="{3DF76356-E5B6-4DBE-97CE-55BA34C1B798}"/>
    <cellStyle name="Normal_Sheet1" xfId="16" xr:uid="{00000000-0005-0000-0000-000014000000}"/>
    <cellStyle name="SectionHeading_CEPATNEI" xfId="24" xr:uid="{C5D076BF-2265-45DE-9DDC-3DD051EF4304}"/>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election activeCell="L10" sqref="L10"/>
    </sheetView>
  </sheetViews>
  <sheetFormatPr defaultRowHeight="13.2" x14ac:dyDescent="0.25"/>
  <cols>
    <col min="1" max="1" width="70.21875" customWidth="1"/>
    <col min="2" max="2" width="52.77734375" customWidth="1"/>
    <col min="3" max="3" width="28" customWidth="1"/>
    <col min="4" max="4" width="18.21875" customWidth="1"/>
    <col min="5" max="5" width="21.5546875" customWidth="1"/>
    <col min="7" max="7" width="10.21875" bestFit="1" customWidth="1"/>
  </cols>
  <sheetData>
    <row r="1" spans="1:8" x14ac:dyDescent="0.25">
      <c r="A1" s="19"/>
      <c r="B1" s="19"/>
      <c r="C1" s="19"/>
      <c r="D1" s="19"/>
      <c r="E1" s="19"/>
    </row>
    <row r="2" spans="1:8" ht="16.8" x14ac:dyDescent="0.25">
      <c r="A2" s="111" t="s">
        <v>0</v>
      </c>
      <c r="B2" s="53"/>
      <c r="C2" s="53"/>
      <c r="D2" s="53"/>
      <c r="E2" s="53"/>
    </row>
    <row r="3" spans="1:8" ht="13.8" x14ac:dyDescent="0.25">
      <c r="A3" s="53"/>
      <c r="B3" s="109" t="s">
        <v>1</v>
      </c>
      <c r="C3" s="108" t="s">
        <v>2</v>
      </c>
      <c r="D3" s="108" t="s">
        <v>3</v>
      </c>
      <c r="E3" s="108" t="s">
        <v>4</v>
      </c>
    </row>
    <row r="4" spans="1:8" ht="13.8" x14ac:dyDescent="0.25">
      <c r="A4" s="54" t="s">
        <v>0</v>
      </c>
      <c r="B4" s="23" t="s">
        <v>5</v>
      </c>
      <c r="C4" s="205" t="str">
        <f>TEXT(D4,"YYYY")&amp;"/"&amp;TEXT(EOMONTH(D4,12),"YY")</f>
        <v>2026/27</v>
      </c>
      <c r="D4" s="216">
        <v>46113</v>
      </c>
      <c r="E4" s="23" t="s">
        <v>6</v>
      </c>
      <c r="G4" s="206"/>
    </row>
    <row r="5" spans="1:8" x14ac:dyDescent="0.25">
      <c r="A5" s="53"/>
      <c r="B5" s="53"/>
      <c r="C5" s="53"/>
      <c r="D5" s="53"/>
      <c r="E5" s="53"/>
    </row>
    <row r="6" spans="1:8" ht="16.8" x14ac:dyDescent="0.25">
      <c r="A6" s="56" t="s">
        <v>7</v>
      </c>
      <c r="B6" s="53"/>
      <c r="C6" s="53"/>
      <c r="D6" s="53"/>
      <c r="E6" s="53"/>
    </row>
    <row r="7" spans="1:8" ht="13.8" x14ac:dyDescent="0.25">
      <c r="A7" s="57" t="s">
        <v>8</v>
      </c>
      <c r="B7" s="242" t="s">
        <v>9</v>
      </c>
      <c r="C7" s="242"/>
      <c r="D7" s="242"/>
      <c r="E7" s="242"/>
    </row>
    <row r="8" spans="1:8" ht="30" customHeight="1" x14ac:dyDescent="0.25">
      <c r="A8" s="61" t="s">
        <v>10</v>
      </c>
      <c r="B8" s="240" t="s">
        <v>11</v>
      </c>
      <c r="C8" s="240"/>
      <c r="D8" s="240"/>
      <c r="E8" s="240"/>
    </row>
    <row r="9" spans="1:8" ht="30" customHeight="1" x14ac:dyDescent="0.25">
      <c r="A9" s="61" t="s">
        <v>12</v>
      </c>
      <c r="B9" s="24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Indigo Power Limited_B Licence area.</v>
      </c>
      <c r="C9" s="240"/>
      <c r="D9" s="240"/>
      <c r="E9" s="240"/>
    </row>
    <row r="10" spans="1:8" ht="30" customHeight="1" x14ac:dyDescent="0.25">
      <c r="A10" s="61" t="s">
        <v>13</v>
      </c>
      <c r="B10" s="240" t="s">
        <v>14</v>
      </c>
      <c r="C10" s="240"/>
      <c r="D10" s="240"/>
      <c r="E10" s="240"/>
    </row>
    <row r="11" spans="1:8" ht="61.5" customHeight="1" x14ac:dyDescent="0.25">
      <c r="A11" s="61" t="s">
        <v>15</v>
      </c>
      <c r="B11" s="24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Indigo Power Limited_B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40"/>
      <c r="D11" s="240"/>
      <c r="E11" s="240"/>
      <c r="F11" s="237"/>
      <c r="G11" s="237"/>
      <c r="H11" s="237"/>
    </row>
    <row r="12" spans="1:8" ht="86.25" customHeight="1" x14ac:dyDescent="0.25">
      <c r="A12" s="61" t="s">
        <v>16</v>
      </c>
      <c r="B12" s="240" t="s">
        <v>17</v>
      </c>
      <c r="C12" s="240"/>
      <c r="D12" s="240"/>
      <c r="E12" s="240"/>
    </row>
    <row r="13" spans="1:8" ht="58.5" customHeight="1" x14ac:dyDescent="0.25">
      <c r="A13" s="61" t="s">
        <v>18</v>
      </c>
      <c r="B13" s="24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Indigo Power Limited_B Licence area.</v>
      </c>
      <c r="C13" s="240"/>
      <c r="D13" s="240"/>
      <c r="E13" s="240"/>
    </row>
    <row r="14" spans="1:8" ht="33.75" customHeight="1" x14ac:dyDescent="0.25">
      <c r="A14" s="138" t="s">
        <v>19</v>
      </c>
      <c r="B14" s="240" t="s">
        <v>20</v>
      </c>
      <c r="C14" s="240"/>
      <c r="D14" s="240"/>
      <c r="E14" s="240"/>
    </row>
    <row r="15" spans="1:8" ht="29.25" customHeight="1" x14ac:dyDescent="0.25">
      <c r="A15" s="61" t="s">
        <v>21</v>
      </c>
      <c r="B15" s="240" t="s">
        <v>22</v>
      </c>
      <c r="C15" s="240"/>
      <c r="D15" s="240"/>
      <c r="E15" s="240"/>
    </row>
    <row r="16" spans="1:8" ht="29.25" customHeight="1" x14ac:dyDescent="0.25">
      <c r="A16" s="61" t="s">
        <v>23</v>
      </c>
      <c r="B16" s="240" t="s">
        <v>24</v>
      </c>
      <c r="C16" s="240"/>
      <c r="D16" s="240"/>
      <c r="E16" s="240"/>
    </row>
    <row r="17" spans="1:5" ht="30" customHeight="1" x14ac:dyDescent="0.25">
      <c r="A17" s="61" t="s">
        <v>25</v>
      </c>
      <c r="B17" s="240" t="s">
        <v>26</v>
      </c>
      <c r="C17" s="240"/>
      <c r="D17" s="240"/>
      <c r="E17" s="240"/>
    </row>
    <row r="18" spans="1:5" x14ac:dyDescent="0.25">
      <c r="A18" s="53"/>
      <c r="B18" s="53"/>
      <c r="C18" s="53"/>
      <c r="D18" s="53"/>
      <c r="E18" s="53"/>
    </row>
    <row r="19" spans="1:5" ht="13.8" x14ac:dyDescent="0.25">
      <c r="A19" s="58" t="s">
        <v>27</v>
      </c>
      <c r="B19" s="53"/>
      <c r="C19" s="53"/>
      <c r="D19" s="53"/>
      <c r="E19" s="53"/>
    </row>
    <row r="20" spans="1:5" ht="13.8" x14ac:dyDescent="0.25">
      <c r="A20" s="57"/>
      <c r="B20" s="241"/>
      <c r="C20" s="241"/>
      <c r="D20" s="241"/>
      <c r="E20" s="241"/>
    </row>
    <row r="21" spans="1:5" ht="32.25" customHeight="1" x14ac:dyDescent="0.25">
      <c r="A21" s="238" t="s">
        <v>28</v>
      </c>
      <c r="B21" s="239"/>
      <c r="C21" s="239"/>
      <c r="D21" s="239"/>
      <c r="E21" s="239"/>
    </row>
    <row r="22" spans="1:5" x14ac:dyDescent="0.25">
      <c r="A22" s="53"/>
      <c r="B22" s="53"/>
      <c r="C22" s="53"/>
      <c r="D22" s="53"/>
      <c r="E22" s="53"/>
    </row>
    <row r="23" spans="1:5" ht="13.8" x14ac:dyDescent="0.25">
      <c r="A23" s="59" t="s">
        <v>29</v>
      </c>
      <c r="B23" s="53"/>
      <c r="C23" s="53"/>
      <c r="D23" s="53"/>
      <c r="E23" s="53"/>
    </row>
    <row r="24" spans="1:5" ht="13.8" x14ac:dyDescent="0.25">
      <c r="A24" s="55"/>
      <c r="B24" s="241"/>
      <c r="C24" s="241"/>
      <c r="D24" s="241"/>
      <c r="E24" s="241"/>
    </row>
    <row r="25" spans="1:5" ht="28.5" customHeight="1" x14ac:dyDescent="0.25">
      <c r="A25" s="238" t="s">
        <v>30</v>
      </c>
      <c r="B25" s="239"/>
      <c r="C25" s="239"/>
      <c r="D25" s="239"/>
      <c r="E25" s="239"/>
    </row>
    <row r="26" spans="1:5" ht="28.5" customHeight="1" x14ac:dyDescent="0.25">
      <c r="A26" s="236" t="s">
        <v>31</v>
      </c>
      <c r="B26" s="236"/>
      <c r="C26" s="236"/>
      <c r="D26" s="236"/>
      <c r="E26" s="236"/>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topLeftCell="B19" zoomScaleNormal="100" zoomScaleSheetLayoutView="100" workbookViewId="0">
      <selection activeCell="B19" sqref="B19"/>
    </sheetView>
  </sheetViews>
  <sheetFormatPr defaultColWidth="9.21875" defaultRowHeight="27.75" customHeight="1" x14ac:dyDescent="0.25"/>
  <cols>
    <col min="1" max="1" width="59.21875" style="2" customWidth="1"/>
    <col min="2" max="2" width="17.5546875" style="3" customWidth="1"/>
    <col min="3" max="3" width="11.5546875" style="2" customWidth="1"/>
    <col min="4" max="6" width="17.5546875" style="3" customWidth="1"/>
    <col min="7" max="16384" width="9.21875" style="2"/>
  </cols>
  <sheetData>
    <row r="1" spans="1:6" ht="27.75" customHeight="1" x14ac:dyDescent="0.25">
      <c r="A1" s="41" t="s">
        <v>32</v>
      </c>
      <c r="B1" s="309"/>
      <c r="C1" s="309"/>
      <c r="D1" s="137"/>
      <c r="E1" s="137"/>
      <c r="F1" s="137"/>
    </row>
    <row r="2" spans="1:6" ht="35.1" customHeight="1" x14ac:dyDescent="0.25">
      <c r="A2" s="263" t="str">
        <f>Overview!B4&amp; " - Effective from "&amp;TEXT(Overview!D4,"D MMMM YYYY")&amp;" - "&amp;Overview!E4&amp;" Supplier of Last Resort and Eligible Bad Debt Pass-Through Costs"</f>
        <v>Indigo Power Limited_B - Effective from 1 April 2026 - Final Supplier of Last Resort and Eligible Bad Debt Pass-Through Costs</v>
      </c>
      <c r="B2" s="264"/>
      <c r="C2" s="264"/>
      <c r="D2" s="264"/>
      <c r="E2" s="264"/>
      <c r="F2" s="265"/>
    </row>
    <row r="3" spans="1:6" s="62" customFormat="1" ht="21" customHeight="1" x14ac:dyDescent="0.25">
      <c r="A3" s="63"/>
      <c r="B3" s="63"/>
      <c r="C3" s="63"/>
      <c r="D3" s="63"/>
      <c r="E3" s="63"/>
      <c r="F3" s="63"/>
    </row>
    <row r="4" spans="1:6" ht="78.75" customHeight="1" x14ac:dyDescent="0.25">
      <c r="A4" s="22" t="s">
        <v>53</v>
      </c>
      <c r="B4" s="11" t="s">
        <v>1425</v>
      </c>
      <c r="C4" s="11" t="s">
        <v>55</v>
      </c>
      <c r="D4" s="11" t="s">
        <v>1426</v>
      </c>
      <c r="E4" s="11" t="s">
        <v>1427</v>
      </c>
      <c r="F4" s="11" t="s">
        <v>1428</v>
      </c>
    </row>
    <row r="5" spans="1:6" ht="13.8" x14ac:dyDescent="0.25">
      <c r="A5" s="13" t="s">
        <v>64</v>
      </c>
      <c r="B5" s="166" t="str">
        <f>IFERROR(INDEX('Annex 1 LV, HV and UMS charges'!$B$12:$B$43,MATCH($A5,'Annex 1 LV, HV and UMS charges'!$A$12:$A$308,0)),INDEX('Annex 4 LDNO charges'!$B$12:$B$201,MATCH($A5,'Annex 4 LDNO charges'!$A$12:$A$201,0)))</f>
        <v>B0A, B0C,B3A, B3C,B6A, B6C</v>
      </c>
      <c r="C5" s="167" t="str">
        <f>IFERROR(INDEX('Annex 1 LV, HV and UMS charges'!$C$12:$C$43,MATCH($A5,'Annex 1 LV, HV and UMS charges'!$A$12:$A$308,0)),INDEX('Annex 4 LDNO charges'!$C$12:$C$201,MATCH($A5,'Annex 4 LDNO charges'!$A$12:$A$201,0)))</f>
        <v>0, 1, 2</v>
      </c>
      <c r="D5" s="197">
        <v>0.18627539711380103</v>
      </c>
      <c r="E5" s="197">
        <v>0</v>
      </c>
      <c r="F5" s="197">
        <v>0.46562202651327755</v>
      </c>
    </row>
    <row r="6" spans="1:6" ht="13.8" x14ac:dyDescent="0.25">
      <c r="A6" s="13" t="s">
        <v>66</v>
      </c>
      <c r="B6" s="166" t="str">
        <f>IFERROR(INDEX('Annex 1 LV, HV and UMS charges'!$B$12:$B$43,MATCH($A6,'Annex 1 LV, HV and UMS charges'!$A$12:$A$308,0)),INDEX('Annex 4 LDNO charges'!$B$12:$B$201,MATCH($A6,'Annex 4 LDNO charges'!$A$12:$A$201,0)))</f>
        <v>B0B, B0D,B3B, B3D,B6B, B6D</v>
      </c>
      <c r="C6" s="167" t="str">
        <f>IFERROR(INDEX('Annex 1 LV, HV and UMS charges'!$C$12:$C$43,MATCH($A6,'Annex 1 LV, HV and UMS charges'!$A$12:$A$308,0)),INDEX('Annex 4 LDNO charges'!$C$12:$C$201,MATCH($A6,'Annex 4 LDNO charges'!$A$12:$A$201,0)))</f>
        <v>2</v>
      </c>
      <c r="D6" s="203">
        <f>IF(IFERROR(FIND("RELATED MPAN",UPPER($A6)),0)+IFERROR(FIND("GENER",UPPER($A6)),0)+IFERROR(FIND("UNMETERED",UPPER($A6)),0)=0,D$5,0)</f>
        <v>0</v>
      </c>
      <c r="E6" s="203">
        <f t="shared" ref="E6:F21" si="0">IF(IFERROR(FIND("RELATED MPAN",UPPER($A6)),0)+IFERROR(FIND("GENER",UPPER($A6)),0)+IFERROR(FIND("UNMETERED",UPPER($A6)),0)=0,E$5,0)</f>
        <v>0</v>
      </c>
      <c r="F6" s="203">
        <f t="shared" si="0"/>
        <v>0</v>
      </c>
    </row>
    <row r="7" spans="1:6" ht="13.8" x14ac:dyDescent="0.25">
      <c r="A7" s="13" t="s">
        <v>69</v>
      </c>
      <c r="B7" s="166" t="str">
        <f>IFERROR(INDEX('Annex 1 LV, HV and UMS charges'!$B$12:$B$43,MATCH($A7,'Annex 1 LV, HV and UMS charges'!$A$12:$A$308,0)),INDEX('Annex 4 LDNO charges'!$B$12:$B$201,MATCH($A7,'Annex 4 LDNO charges'!$A$12:$A$201,0)))</f>
        <v>B0E,B3E,B6E</v>
      </c>
      <c r="C7" s="167" t="str">
        <f>IFERROR(INDEX('Annex 1 LV, HV and UMS charges'!$C$12:$C$43,MATCH($A7,'Annex 1 LV, HV and UMS charges'!$A$12:$A$308,0)),INDEX('Annex 4 LDNO charges'!$C$12:$C$201,MATCH($A7,'Annex 4 LDNO charges'!$A$12:$A$201,0)))</f>
        <v>0, 3, 4, 5-8</v>
      </c>
      <c r="D7" s="204"/>
      <c r="E7" s="204"/>
      <c r="F7" s="203">
        <f t="shared" si="0"/>
        <v>0.46562202651327755</v>
      </c>
    </row>
    <row r="8" spans="1:6" ht="13.8" x14ac:dyDescent="0.25">
      <c r="A8" s="13" t="s">
        <v>72</v>
      </c>
      <c r="B8" s="166" t="str">
        <f>IFERROR(INDEX('Annex 1 LV, HV and UMS charges'!$B$12:$B$43,MATCH($A8,'Annex 1 LV, HV and UMS charges'!$A$12:$A$308,0)),INDEX('Annex 4 LDNO charges'!$B$12:$B$201,MATCH($A8,'Annex 4 LDNO charges'!$A$12:$A$201,0)))</f>
        <v>B1A,B4A,B7A</v>
      </c>
      <c r="C8" s="167" t="str">
        <f>IFERROR(INDEX('Annex 1 LV, HV and UMS charges'!$C$12:$C$43,MATCH($A8,'Annex 1 LV, HV and UMS charges'!$A$12:$A$308,0)),INDEX('Annex 4 LDNO charges'!$C$12:$C$201,MATCH($A8,'Annex 4 LDNO charges'!$A$12:$A$201,0)))</f>
        <v>0, 3, 4, 5-8</v>
      </c>
      <c r="D8" s="204"/>
      <c r="E8" s="204"/>
      <c r="F8" s="203">
        <f t="shared" si="0"/>
        <v>0.46562202651327755</v>
      </c>
    </row>
    <row r="9" spans="1:6" ht="13.8" x14ac:dyDescent="0.25">
      <c r="A9" s="13" t="s">
        <v>75</v>
      </c>
      <c r="B9" s="166" t="str">
        <f>IFERROR(INDEX('Annex 1 LV, HV and UMS charges'!$B$12:$B$43,MATCH($A9,'Annex 1 LV, HV and UMS charges'!$A$12:$A$308,0)),INDEX('Annex 4 LDNO charges'!$B$12:$B$201,MATCH($A9,'Annex 4 LDNO charges'!$A$12:$A$201,0)))</f>
        <v>B1B,B4B,B7B</v>
      </c>
      <c r="C9" s="167" t="str">
        <f>IFERROR(INDEX('Annex 1 LV, HV and UMS charges'!$C$12:$C$43,MATCH($A9,'Annex 1 LV, HV and UMS charges'!$A$12:$A$308,0)),INDEX('Annex 4 LDNO charges'!$C$12:$C$201,MATCH($A9,'Annex 4 LDNO charges'!$A$12:$A$201,0)))</f>
        <v>0, 3, 4, 5-8</v>
      </c>
      <c r="D9" s="204"/>
      <c r="E9" s="204"/>
      <c r="F9" s="203">
        <f t="shared" si="0"/>
        <v>0.46562202651327755</v>
      </c>
    </row>
    <row r="10" spans="1:6" ht="13.8" x14ac:dyDescent="0.25">
      <c r="A10" s="13" t="s">
        <v>77</v>
      </c>
      <c r="B10" s="166" t="str">
        <f>IFERROR(INDEX('Annex 1 LV, HV and UMS charges'!$B$12:$B$43,MATCH($A10,'Annex 1 LV, HV and UMS charges'!$A$12:$A$308,0)),INDEX('Annex 4 LDNO charges'!$B$12:$B$201,MATCH($A10,'Annex 4 LDNO charges'!$A$12:$A$201,0)))</f>
        <v>B1C,B4C,B7C</v>
      </c>
      <c r="C10" s="167" t="str">
        <f>IFERROR(INDEX('Annex 1 LV, HV and UMS charges'!$C$12:$C$43,MATCH($A10,'Annex 1 LV, HV and UMS charges'!$A$12:$A$308,0)),INDEX('Annex 4 LDNO charges'!$C$12:$C$201,MATCH($A10,'Annex 4 LDNO charges'!$A$12:$A$201,0)))</f>
        <v>0, 3, 4, 5-8</v>
      </c>
      <c r="D10" s="204"/>
      <c r="E10" s="204"/>
      <c r="F10" s="203">
        <f t="shared" si="0"/>
        <v>0.46562202651327755</v>
      </c>
    </row>
    <row r="11" spans="1:6" ht="13.8" x14ac:dyDescent="0.25">
      <c r="A11" s="13" t="s">
        <v>79</v>
      </c>
      <c r="B11" s="166" t="str">
        <f>IFERROR(INDEX('Annex 1 LV, HV and UMS charges'!$B$12:$B$43,MATCH($A11,'Annex 1 LV, HV and UMS charges'!$A$12:$A$308,0)),INDEX('Annex 4 LDNO charges'!$B$12:$B$201,MATCH($A11,'Annex 4 LDNO charges'!$A$12:$A$201,0)))</f>
        <v>B1D,B4D,B7D</v>
      </c>
      <c r="C11" s="167" t="str">
        <f>IFERROR(INDEX('Annex 1 LV, HV and UMS charges'!$C$12:$C$43,MATCH($A11,'Annex 1 LV, HV and UMS charges'!$A$12:$A$308,0)),INDEX('Annex 4 LDNO charges'!$C$12:$C$201,MATCH($A11,'Annex 4 LDNO charges'!$A$12:$A$201,0)))</f>
        <v>0, 3, 4, 5-8</v>
      </c>
      <c r="D11" s="204"/>
      <c r="E11" s="204"/>
      <c r="F11" s="203">
        <f t="shared" si="0"/>
        <v>0.46562202651327755</v>
      </c>
    </row>
    <row r="12" spans="1:6" ht="13.8" x14ac:dyDescent="0.25">
      <c r="A12" s="13" t="s">
        <v>81</v>
      </c>
      <c r="B12" s="166" t="str">
        <f>IFERROR(INDEX('Annex 1 LV, HV and UMS charges'!$B$12:$B$43,MATCH($A12,'Annex 1 LV, HV and UMS charges'!$A$12:$A$308,0)),INDEX('Annex 4 LDNO charges'!$B$12:$B$201,MATCH($A12,'Annex 4 LDNO charges'!$A$12:$A$201,0)))</f>
        <v>B0L,B3L,B6L</v>
      </c>
      <c r="C12" s="167" t="str">
        <f>IFERROR(INDEX('Annex 1 LV, HV and UMS charges'!$C$12:$C$43,MATCH($A12,'Annex 1 LV, HV and UMS charges'!$A$12:$A$308,0)),INDEX('Annex 4 LDNO charges'!$C$12:$C$201,MATCH($A12,'Annex 4 LDNO charges'!$A$12:$A$201,0)))</f>
        <v>4</v>
      </c>
      <c r="D12" s="204"/>
      <c r="E12" s="204"/>
      <c r="F12" s="203">
        <f t="shared" si="0"/>
        <v>0</v>
      </c>
    </row>
    <row r="13" spans="1:6" ht="13.8" x14ac:dyDescent="0.25">
      <c r="A13" s="134" t="s">
        <v>84</v>
      </c>
      <c r="B13" s="166" t="str">
        <f>IFERROR(INDEX('Annex 1 LV, HV and UMS charges'!$B$12:$B$43,MATCH($A13,'Annex 1 LV, HV and UMS charges'!$A$12:$A$308,0)),INDEX('Annex 4 LDNO charges'!$B$12:$B$201,MATCH($A13,'Annex 4 LDNO charges'!$A$12:$A$201,0)))</f>
        <v>B0F,B3F,B6F</v>
      </c>
      <c r="C13" s="167">
        <f>IFERROR(INDEX('Annex 1 LV, HV and UMS charges'!$C$12:$C$43,MATCH($A13,'Annex 1 LV, HV and UMS charges'!$A$12:$A$308,0)),INDEX('Annex 4 LDNO charges'!$C$12:$C$201,MATCH($A13,'Annex 4 LDNO charges'!$A$12:$A$201,0)))</f>
        <v>0</v>
      </c>
      <c r="D13" s="204"/>
      <c r="E13" s="204"/>
      <c r="F13" s="203">
        <f t="shared" si="0"/>
        <v>0.46562202651327755</v>
      </c>
    </row>
    <row r="14" spans="1:6" ht="13.8" x14ac:dyDescent="0.25">
      <c r="A14" s="134" t="s">
        <v>86</v>
      </c>
      <c r="B14" s="166" t="str">
        <f>IFERROR(INDEX('Annex 1 LV, HV and UMS charges'!$B$12:$B$43,MATCH($A14,'Annex 1 LV, HV and UMS charges'!$A$12:$A$308,0)),INDEX('Annex 4 LDNO charges'!$B$12:$B$201,MATCH($A14,'Annex 4 LDNO charges'!$A$12:$A$201,0)))</f>
        <v>B2A,B5A,B8A</v>
      </c>
      <c r="C14" s="167">
        <f>IFERROR(INDEX('Annex 1 LV, HV and UMS charges'!$C$12:$C$43,MATCH($A14,'Annex 1 LV, HV and UMS charges'!$A$12:$A$308,0)),INDEX('Annex 4 LDNO charges'!$C$12:$C$201,MATCH($A14,'Annex 4 LDNO charges'!$A$12:$A$201,0)))</f>
        <v>0</v>
      </c>
      <c r="D14" s="204"/>
      <c r="E14" s="204"/>
      <c r="F14" s="203">
        <f t="shared" si="0"/>
        <v>0.46562202651327755</v>
      </c>
    </row>
    <row r="15" spans="1:6" ht="13.8" x14ac:dyDescent="0.25">
      <c r="A15" s="134" t="s">
        <v>88</v>
      </c>
      <c r="B15" s="166" t="str">
        <f>IFERROR(INDEX('Annex 1 LV, HV and UMS charges'!$B$12:$B$43,MATCH($A15,'Annex 1 LV, HV and UMS charges'!$A$12:$A$308,0)),INDEX('Annex 4 LDNO charges'!$B$12:$B$201,MATCH($A15,'Annex 4 LDNO charges'!$A$12:$A$201,0)))</f>
        <v>B2B,B5B,B8B</v>
      </c>
      <c r="C15" s="167">
        <f>IFERROR(INDEX('Annex 1 LV, HV and UMS charges'!$C$12:$C$43,MATCH($A15,'Annex 1 LV, HV and UMS charges'!$A$12:$A$308,0)),INDEX('Annex 4 LDNO charges'!$C$12:$C$201,MATCH($A15,'Annex 4 LDNO charges'!$A$12:$A$201,0)))</f>
        <v>0</v>
      </c>
      <c r="D15" s="204"/>
      <c r="E15" s="204"/>
      <c r="F15" s="203">
        <f t="shared" si="0"/>
        <v>0.46562202651327755</v>
      </c>
    </row>
    <row r="16" spans="1:6" ht="13.8" x14ac:dyDescent="0.25">
      <c r="A16" s="134" t="s">
        <v>90</v>
      </c>
      <c r="B16" s="166" t="str">
        <f>IFERROR(INDEX('Annex 1 LV, HV and UMS charges'!$B$12:$B$43,MATCH($A16,'Annex 1 LV, HV and UMS charges'!$A$12:$A$308,0)),INDEX('Annex 4 LDNO charges'!$B$12:$B$201,MATCH($A16,'Annex 4 LDNO charges'!$A$12:$A$201,0)))</f>
        <v>B2C,B5C,B8C</v>
      </c>
      <c r="C16" s="167">
        <f>IFERROR(INDEX('Annex 1 LV, HV and UMS charges'!$C$12:$C$43,MATCH($A16,'Annex 1 LV, HV and UMS charges'!$A$12:$A$308,0)),INDEX('Annex 4 LDNO charges'!$C$12:$C$201,MATCH($A16,'Annex 4 LDNO charges'!$A$12:$A$201,0)))</f>
        <v>0</v>
      </c>
      <c r="D16" s="204"/>
      <c r="E16" s="204"/>
      <c r="F16" s="203">
        <f t="shared" si="0"/>
        <v>0.46562202651327755</v>
      </c>
    </row>
    <row r="17" spans="1:6" ht="13.8" x14ac:dyDescent="0.25">
      <c r="A17" s="136" t="s">
        <v>92</v>
      </c>
      <c r="B17" s="166" t="str">
        <f>IFERROR(INDEX('Annex 1 LV, HV and UMS charges'!$B$12:$B$43,MATCH($A17,'Annex 1 LV, HV and UMS charges'!$A$12:$A$308,0)),INDEX('Annex 4 LDNO charges'!$B$12:$B$201,MATCH($A17,'Annex 4 LDNO charges'!$A$12:$A$201,0)))</f>
        <v>B2D,B5D,B8D</v>
      </c>
      <c r="C17" s="167">
        <f>IFERROR(INDEX('Annex 1 LV, HV and UMS charges'!$C$12:$C$43,MATCH($A17,'Annex 1 LV, HV and UMS charges'!$A$12:$A$308,0)),INDEX('Annex 4 LDNO charges'!$C$12:$C$201,MATCH($A17,'Annex 4 LDNO charges'!$A$12:$A$201,0)))</f>
        <v>0</v>
      </c>
      <c r="D17" s="204"/>
      <c r="E17" s="204"/>
      <c r="F17" s="203">
        <f t="shared" si="0"/>
        <v>0.46562202651327755</v>
      </c>
    </row>
    <row r="18" spans="1:6" ht="13.8" x14ac:dyDescent="0.25">
      <c r="A18" s="136" t="s">
        <v>94</v>
      </c>
      <c r="B18" s="166" t="str">
        <f>IFERROR(INDEX('Annex 1 LV, HV and UMS charges'!$B$12:$B$43,MATCH($A18,'Annex 1 LV, HV and UMS charges'!$A$12:$A$308,0)),INDEX('Annex 4 LDNO charges'!$B$12:$B$201,MATCH($A18,'Annex 4 LDNO charges'!$A$12:$A$201,0)))</f>
        <v>B5W,B8W</v>
      </c>
      <c r="C18" s="167">
        <f>IFERROR(INDEX('Annex 1 LV, HV and UMS charges'!$C$12:$C$43,MATCH($A18,'Annex 1 LV, HV and UMS charges'!$A$12:$A$308,0)),INDEX('Annex 4 LDNO charges'!$C$12:$C$201,MATCH($A18,'Annex 4 LDNO charges'!$A$12:$A$201,0)))</f>
        <v>0</v>
      </c>
      <c r="D18" s="204"/>
      <c r="E18" s="204"/>
      <c r="F18" s="203">
        <f t="shared" si="0"/>
        <v>0.46562202651327755</v>
      </c>
    </row>
    <row r="19" spans="1:6" ht="13.8" x14ac:dyDescent="0.25">
      <c r="A19" s="136" t="s">
        <v>96</v>
      </c>
      <c r="B19" s="166" t="str">
        <f>IFERROR(INDEX('Annex 1 LV, HV and UMS charges'!$B$12:$B$43,MATCH($A19,'Annex 1 LV, HV and UMS charges'!$A$12:$A$308,0)),INDEX('Annex 4 LDNO charges'!$B$12:$B$201,MATCH($A19,'Annex 4 LDNO charges'!$A$12:$A$201,0)))</f>
        <v>B5E,B8E</v>
      </c>
      <c r="C19" s="167">
        <f>IFERROR(INDEX('Annex 1 LV, HV and UMS charges'!$C$12:$C$43,MATCH($A19,'Annex 1 LV, HV and UMS charges'!$A$12:$A$308,0)),INDEX('Annex 4 LDNO charges'!$C$12:$C$201,MATCH($A19,'Annex 4 LDNO charges'!$A$12:$A$201,0)))</f>
        <v>0</v>
      </c>
      <c r="D19" s="204"/>
      <c r="E19" s="204"/>
      <c r="F19" s="203">
        <f t="shared" si="0"/>
        <v>0.46562202651327755</v>
      </c>
    </row>
    <row r="20" spans="1:6" ht="13.8" x14ac:dyDescent="0.25">
      <c r="A20" s="136" t="s">
        <v>98</v>
      </c>
      <c r="B20" s="166" t="str">
        <f>IFERROR(INDEX('Annex 1 LV, HV and UMS charges'!$B$12:$B$43,MATCH($A20,'Annex 1 LV, HV and UMS charges'!$A$12:$A$308,0)),INDEX('Annex 4 LDNO charges'!$B$12:$B$201,MATCH($A20,'Annex 4 LDNO charges'!$A$12:$A$201,0)))</f>
        <v>B5F,B8F</v>
      </c>
      <c r="C20" s="167">
        <f>IFERROR(INDEX('Annex 1 LV, HV and UMS charges'!$C$12:$C$43,MATCH($A20,'Annex 1 LV, HV and UMS charges'!$A$12:$A$308,0)),INDEX('Annex 4 LDNO charges'!$C$12:$C$201,MATCH($A20,'Annex 4 LDNO charges'!$A$12:$A$201,0)))</f>
        <v>0</v>
      </c>
      <c r="D20" s="204"/>
      <c r="E20" s="204"/>
      <c r="F20" s="203">
        <f t="shared" si="0"/>
        <v>0.46562202651327755</v>
      </c>
    </row>
    <row r="21" spans="1:6" ht="13.8" x14ac:dyDescent="0.25">
      <c r="A21" s="136" t="s">
        <v>100</v>
      </c>
      <c r="B21" s="166" t="str">
        <f>IFERROR(INDEX('Annex 1 LV, HV and UMS charges'!$B$12:$B$43,MATCH($A21,'Annex 1 LV, HV and UMS charges'!$A$12:$A$308,0)),INDEX('Annex 4 LDNO charges'!$B$12:$B$201,MATCH($A21,'Annex 4 LDNO charges'!$A$12:$A$201,0)))</f>
        <v>B5G,B8G</v>
      </c>
      <c r="C21" s="167">
        <f>IFERROR(INDEX('Annex 1 LV, HV and UMS charges'!$C$12:$C$43,MATCH($A21,'Annex 1 LV, HV and UMS charges'!$A$12:$A$308,0)),INDEX('Annex 4 LDNO charges'!$C$12:$C$201,MATCH($A21,'Annex 4 LDNO charges'!$A$12:$A$201,0)))</f>
        <v>0</v>
      </c>
      <c r="D21" s="204"/>
      <c r="E21" s="204"/>
      <c r="F21" s="203">
        <f t="shared" si="0"/>
        <v>0.46562202651327755</v>
      </c>
    </row>
    <row r="22" spans="1:6" ht="13.8" x14ac:dyDescent="0.25">
      <c r="A22" s="136" t="s">
        <v>102</v>
      </c>
      <c r="B22" s="166" t="str">
        <f>IFERROR(INDEX('Annex 1 LV, HV and UMS charges'!$B$12:$B$43,MATCH($A22,'Annex 1 LV, HV and UMS charges'!$A$12:$A$308,0)),INDEX('Annex 4 LDNO charges'!$B$12:$B$201,MATCH($A22,'Annex 4 LDNO charges'!$A$12:$A$201,0)))</f>
        <v>B5H,B8H</v>
      </c>
      <c r="C22" s="167">
        <f>IFERROR(INDEX('Annex 1 LV, HV and UMS charges'!$C$12:$C$43,MATCH($A22,'Annex 1 LV, HV and UMS charges'!$A$12:$A$308,0)),INDEX('Annex 4 LDNO charges'!$C$12:$C$201,MATCH($A22,'Annex 4 LDNO charges'!$A$12:$A$201,0)))</f>
        <v>0</v>
      </c>
      <c r="D22" s="204"/>
      <c r="E22" s="204"/>
      <c r="F22" s="203">
        <f t="shared" ref="F22:F85" si="1">IF(IFERROR(FIND("RELATED MPAN",UPPER($A22)),0)+IFERROR(FIND("GENER",UPPER($A22)),0)+IFERROR(FIND("UNMETERED",UPPER($A22)),0)=0,F$5,0)</f>
        <v>0.46562202651327755</v>
      </c>
    </row>
    <row r="23" spans="1:6" ht="13.8" x14ac:dyDescent="0.25">
      <c r="A23" s="136" t="s">
        <v>104</v>
      </c>
      <c r="B23" s="166" t="str">
        <f>IFERROR(INDEX('Annex 1 LV, HV and UMS charges'!$B$12:$B$43,MATCH($A23,'Annex 1 LV, HV and UMS charges'!$A$12:$A$308,0)),INDEX('Annex 4 LDNO charges'!$B$12:$B$201,MATCH($A23,'Annex 4 LDNO charges'!$A$12:$A$201,0)))</f>
        <v>B3G,B6G</v>
      </c>
      <c r="C23" s="167">
        <f>IFERROR(INDEX('Annex 1 LV, HV and UMS charges'!$C$12:$C$43,MATCH($A23,'Annex 1 LV, HV and UMS charges'!$A$12:$A$308,0)),INDEX('Annex 4 LDNO charges'!$C$12:$C$201,MATCH($A23,'Annex 4 LDNO charges'!$A$12:$A$201,0)))</f>
        <v>0</v>
      </c>
      <c r="D23" s="204"/>
      <c r="E23" s="204"/>
      <c r="F23" s="203">
        <f t="shared" si="1"/>
        <v>0.46562202651327755</v>
      </c>
    </row>
    <row r="24" spans="1:6" ht="13.8" x14ac:dyDescent="0.25">
      <c r="A24" s="136" t="s">
        <v>106</v>
      </c>
      <c r="B24" s="166" t="str">
        <f>IFERROR(INDEX('Annex 1 LV, HV and UMS charges'!$B$12:$B$43,MATCH($A24,'Annex 1 LV, HV and UMS charges'!$A$12:$A$308,0)),INDEX('Annex 4 LDNO charges'!$B$12:$B$201,MATCH($A24,'Annex 4 LDNO charges'!$A$12:$A$201,0)))</f>
        <v>B5J,B8J</v>
      </c>
      <c r="C24" s="167">
        <f>IFERROR(INDEX('Annex 1 LV, HV and UMS charges'!$C$12:$C$43,MATCH($A24,'Annex 1 LV, HV and UMS charges'!$A$12:$A$308,0)),INDEX('Annex 4 LDNO charges'!$C$12:$C$201,MATCH($A24,'Annex 4 LDNO charges'!$A$12:$A$201,0)))</f>
        <v>0</v>
      </c>
      <c r="D24" s="204"/>
      <c r="E24" s="204"/>
      <c r="F24" s="203">
        <f t="shared" si="1"/>
        <v>0.46562202651327755</v>
      </c>
    </row>
    <row r="25" spans="1:6" ht="13.8" x14ac:dyDescent="0.25">
      <c r="A25" s="134" t="s">
        <v>108</v>
      </c>
      <c r="B25" s="166" t="str">
        <f>IFERROR(INDEX('Annex 1 LV, HV and UMS charges'!$B$12:$B$43,MATCH($A25,'Annex 1 LV, HV and UMS charges'!$A$12:$A$308,0)),INDEX('Annex 4 LDNO charges'!$B$12:$B$201,MATCH($A25,'Annex 4 LDNO charges'!$A$12:$A$201,0)))</f>
        <v>B5K,B8K</v>
      </c>
      <c r="C25" s="167">
        <f>IFERROR(INDEX('Annex 1 LV, HV and UMS charges'!$C$12:$C$43,MATCH($A25,'Annex 1 LV, HV and UMS charges'!$A$12:$A$308,0)),INDEX('Annex 4 LDNO charges'!$C$12:$C$201,MATCH($A25,'Annex 4 LDNO charges'!$A$12:$A$201,0)))</f>
        <v>0</v>
      </c>
      <c r="D25" s="204"/>
      <c r="E25" s="204"/>
      <c r="F25" s="203">
        <f t="shared" si="1"/>
        <v>0.46562202651327755</v>
      </c>
    </row>
    <row r="26" spans="1:6" ht="13.8" x14ac:dyDescent="0.25">
      <c r="A26" s="134" t="s">
        <v>110</v>
      </c>
      <c r="B26" s="166" t="str">
        <f>IFERROR(INDEX('Annex 1 LV, HV and UMS charges'!$B$12:$B$43,MATCH($A26,'Annex 1 LV, HV and UMS charges'!$A$12:$A$308,0)),INDEX('Annex 4 LDNO charges'!$B$12:$B$201,MATCH($A26,'Annex 4 LDNO charges'!$A$12:$A$201,0)))</f>
        <v>B5L,B8L</v>
      </c>
      <c r="C26" s="167">
        <f>IFERROR(INDEX('Annex 1 LV, HV and UMS charges'!$C$12:$C$43,MATCH($A26,'Annex 1 LV, HV and UMS charges'!$A$12:$A$308,0)),INDEX('Annex 4 LDNO charges'!$C$12:$C$201,MATCH($A26,'Annex 4 LDNO charges'!$A$12:$A$201,0)))</f>
        <v>0</v>
      </c>
      <c r="D26" s="204"/>
      <c r="E26" s="204"/>
      <c r="F26" s="203">
        <f t="shared" si="1"/>
        <v>0.46562202651327755</v>
      </c>
    </row>
    <row r="27" spans="1:6" ht="13.8" x14ac:dyDescent="0.25">
      <c r="A27" s="134" t="s">
        <v>112</v>
      </c>
      <c r="B27" s="166" t="str">
        <f>IFERROR(INDEX('Annex 1 LV, HV and UMS charges'!$B$12:$B$43,MATCH($A27,'Annex 1 LV, HV and UMS charges'!$A$12:$A$308,0)),INDEX('Annex 4 LDNO charges'!$B$12:$B$201,MATCH($A27,'Annex 4 LDNO charges'!$A$12:$A$201,0)))</f>
        <v>B5M,B8M</v>
      </c>
      <c r="C27" s="167">
        <f>IFERROR(INDEX('Annex 1 LV, HV and UMS charges'!$C$12:$C$43,MATCH($A27,'Annex 1 LV, HV and UMS charges'!$A$12:$A$308,0)),INDEX('Annex 4 LDNO charges'!$C$12:$C$201,MATCH($A27,'Annex 4 LDNO charges'!$A$12:$A$201,0)))</f>
        <v>0</v>
      </c>
      <c r="D27" s="204"/>
      <c r="E27" s="204"/>
      <c r="F27" s="203">
        <f t="shared" si="1"/>
        <v>0.46562202651327755</v>
      </c>
    </row>
    <row r="28" spans="1:6" ht="13.8" x14ac:dyDescent="0.25">
      <c r="A28" s="134" t="s">
        <v>114</v>
      </c>
      <c r="B28" s="166" t="str">
        <f>IFERROR(INDEX('Annex 1 LV, HV and UMS charges'!$B$12:$B$43,MATCH($A28,'Annex 1 LV, HV and UMS charges'!$A$12:$A$308,0)),INDEX('Annex 4 LDNO charges'!$B$12:$B$201,MATCH($A28,'Annex 4 LDNO charges'!$A$12:$A$201,0)))</f>
        <v>B0U, B0V,B3U,B3V,B6U, B6V</v>
      </c>
      <c r="C28" s="167" t="str">
        <f>IFERROR(INDEX('Annex 1 LV, HV and UMS charges'!$C$12:$C$43,MATCH($A28,'Annex 1 LV, HV and UMS charges'!$A$12:$A$308,0)),INDEX('Annex 4 LDNO charges'!$C$12:$C$201,MATCH($A28,'Annex 4 LDNO charges'!$A$12:$A$201,0)))</f>
        <v>0, 1 or 8</v>
      </c>
      <c r="D28" s="204"/>
      <c r="E28" s="204"/>
      <c r="F28" s="203">
        <f t="shared" si="1"/>
        <v>0</v>
      </c>
    </row>
    <row r="29" spans="1:6" ht="13.8" x14ac:dyDescent="0.25">
      <c r="A29" s="134" t="s">
        <v>116</v>
      </c>
      <c r="B29" s="166" t="str">
        <f>IFERROR(INDEX('Annex 1 LV, HV and UMS charges'!$B$12:$B$43,MATCH($A29,'Annex 1 LV, HV and UMS charges'!$A$12:$A$308,0)),INDEX('Annex 4 LDNO charges'!$B$12:$B$201,MATCH($A29,'Annex 4 LDNO charges'!$A$12:$A$201,0)))</f>
        <v>BM1, BM2,BR1, BR2,BV1, BV2</v>
      </c>
      <c r="C29" s="167">
        <f>IFERROR(INDEX('Annex 1 LV, HV and UMS charges'!$C$12:$C$43,MATCH($A29,'Annex 1 LV, HV and UMS charges'!$A$12:$A$308,0)),INDEX('Annex 4 LDNO charges'!$C$12:$C$201,MATCH($A29,'Annex 4 LDNO charges'!$A$12:$A$201,0)))</f>
        <v>0</v>
      </c>
      <c r="D29" s="204"/>
      <c r="E29" s="204"/>
      <c r="F29" s="203">
        <f t="shared" si="1"/>
        <v>0</v>
      </c>
    </row>
    <row r="30" spans="1:6" ht="13.8" x14ac:dyDescent="0.25">
      <c r="A30" s="134" t="s">
        <v>117</v>
      </c>
      <c r="B30" s="166" t="str">
        <f>IFERROR(INDEX('Annex 1 LV, HV and UMS charges'!$B$12:$B$43,MATCH($A30,'Annex 1 LV, HV and UMS charges'!$A$12:$A$308,0)),INDEX('Annex 4 LDNO charges'!$B$12:$B$201,MATCH($A30,'Annex 4 LDNO charges'!$A$12:$A$201,0)))</f>
        <v>BR6, BR7, BV6, BV7</v>
      </c>
      <c r="C30" s="167">
        <f>IFERROR(INDEX('Annex 1 LV, HV and UMS charges'!$C$12:$C$43,MATCH($A30,'Annex 1 LV, HV and UMS charges'!$A$12:$A$308,0)),INDEX('Annex 4 LDNO charges'!$C$12:$C$201,MATCH($A30,'Annex 4 LDNO charges'!$A$12:$A$201,0)))</f>
        <v>0</v>
      </c>
      <c r="D30" s="204"/>
      <c r="E30" s="204"/>
      <c r="F30" s="203">
        <f t="shared" si="1"/>
        <v>0</v>
      </c>
    </row>
    <row r="31" spans="1:6" ht="13.8" x14ac:dyDescent="0.25">
      <c r="A31" s="134" t="s">
        <v>118</v>
      </c>
      <c r="B31" s="166" t="str">
        <f>IFERROR(INDEX('Annex 1 LV, HV and UMS charges'!$B$12:$B$43,MATCH($A31,'Annex 1 LV, HV and UMS charges'!$A$12:$A$308,0)),INDEX('Annex 4 LDNO charges'!$B$12:$B$201,MATCH($A31,'Annex 4 LDNO charges'!$A$12:$A$201,0)))</f>
        <v>BM3,BR3,BV3</v>
      </c>
      <c r="C31" s="167">
        <f>IFERROR(INDEX('Annex 1 LV, HV and UMS charges'!$C$12:$C$43,MATCH($A31,'Annex 1 LV, HV and UMS charges'!$A$12:$A$308,0)),INDEX('Annex 4 LDNO charges'!$C$12:$C$201,MATCH($A31,'Annex 4 LDNO charges'!$A$12:$A$201,0)))</f>
        <v>0</v>
      </c>
      <c r="D31" s="204"/>
      <c r="E31" s="204"/>
      <c r="F31" s="203">
        <f t="shared" si="1"/>
        <v>0</v>
      </c>
    </row>
    <row r="32" spans="1:6" ht="13.8" x14ac:dyDescent="0.25">
      <c r="A32" s="134" t="s">
        <v>120</v>
      </c>
      <c r="B32" s="166" t="str">
        <f>IFERROR(INDEX('Annex 1 LV, HV and UMS charges'!$B$12:$B$43,MATCH($A32,'Annex 1 LV, HV and UMS charges'!$A$12:$A$308,0)),INDEX('Annex 4 LDNO charges'!$B$12:$B$201,MATCH($A32,'Annex 4 LDNO charges'!$A$12:$A$201,0)))</f>
        <v/>
      </c>
      <c r="C32" s="167">
        <f>IFERROR(INDEX('Annex 1 LV, HV and UMS charges'!$C$12:$C$43,MATCH($A32,'Annex 1 LV, HV and UMS charges'!$A$12:$A$308,0)),INDEX('Annex 4 LDNO charges'!$C$12:$C$201,MATCH($A32,'Annex 4 LDNO charges'!$A$12:$A$201,0)))</f>
        <v>0</v>
      </c>
      <c r="D32" s="204"/>
      <c r="E32" s="204"/>
      <c r="F32" s="203">
        <f t="shared" si="1"/>
        <v>0</v>
      </c>
    </row>
    <row r="33" spans="1:6" ht="13.8" x14ac:dyDescent="0.25">
      <c r="A33" s="134" t="s">
        <v>121</v>
      </c>
      <c r="B33" s="166" t="str">
        <f>IFERROR(INDEX('Annex 1 LV, HV and UMS charges'!$B$12:$B$43,MATCH($A33,'Annex 1 LV, HV and UMS charges'!$A$12:$A$308,0)),INDEX('Annex 4 LDNO charges'!$B$12:$B$201,MATCH($A33,'Annex 4 LDNO charges'!$A$12:$A$201,0)))</f>
        <v/>
      </c>
      <c r="C33" s="167">
        <f>IFERROR(INDEX('Annex 1 LV, HV and UMS charges'!$C$12:$C$43,MATCH($A33,'Annex 1 LV, HV and UMS charges'!$A$12:$A$308,0)),INDEX('Annex 4 LDNO charges'!$C$12:$C$201,MATCH($A33,'Annex 4 LDNO charges'!$A$12:$A$201,0)))</f>
        <v>0</v>
      </c>
      <c r="D33" s="204"/>
      <c r="E33" s="204"/>
      <c r="F33" s="203">
        <f t="shared" si="1"/>
        <v>0</v>
      </c>
    </row>
    <row r="34" spans="1:6" ht="13.8" x14ac:dyDescent="0.25">
      <c r="A34" s="134" t="s">
        <v>122</v>
      </c>
      <c r="B34" s="166">
        <f>IFERROR(INDEX('Annex 1 LV, HV and UMS charges'!$B$12:$B$43,MATCH($A34,'Annex 1 LV, HV and UMS charges'!$A$12:$A$308,0)),INDEX('Annex 4 LDNO charges'!$B$12:$B$201,MATCH($A34,'Annex 4 LDNO charges'!$A$12:$A$201,0)))</f>
        <v>0</v>
      </c>
      <c r="C34" s="167">
        <f>IFERROR(INDEX('Annex 1 LV, HV and UMS charges'!$C$12:$C$43,MATCH($A34,'Annex 1 LV, HV and UMS charges'!$A$12:$A$308,0)),INDEX('Annex 4 LDNO charges'!$C$12:$C$201,MATCH($A34,'Annex 4 LDNO charges'!$A$12:$A$201,0)))</f>
        <v>0</v>
      </c>
      <c r="D34" s="204"/>
      <c r="E34" s="204"/>
      <c r="F34" s="203">
        <f t="shared" si="1"/>
        <v>0</v>
      </c>
    </row>
    <row r="35" spans="1:6" ht="13.8" x14ac:dyDescent="0.25">
      <c r="A35" s="134" t="s">
        <v>123</v>
      </c>
      <c r="B35" s="166" t="str">
        <f>IFERROR(INDEX('Annex 1 LV, HV and UMS charges'!$B$12:$B$43,MATCH($A35,'Annex 1 LV, HV and UMS charges'!$A$12:$A$308,0)),INDEX('Annex 4 LDNO charges'!$B$12:$B$201,MATCH($A35,'Annex 4 LDNO charges'!$A$12:$A$201,0)))</f>
        <v>BR4,BV4</v>
      </c>
      <c r="C35" s="167">
        <f>IFERROR(INDEX('Annex 1 LV, HV and UMS charges'!$C$12:$C$43,MATCH($A35,'Annex 1 LV, HV and UMS charges'!$A$12:$A$308,0)),INDEX('Annex 4 LDNO charges'!$C$12:$C$201,MATCH($A35,'Annex 4 LDNO charges'!$A$12:$A$201,0)))</f>
        <v>0</v>
      </c>
      <c r="D35" s="204"/>
      <c r="E35" s="204"/>
      <c r="F35" s="203">
        <f t="shared" si="1"/>
        <v>0</v>
      </c>
    </row>
    <row r="36" spans="1:6" ht="13.8" x14ac:dyDescent="0.25">
      <c r="A36" s="134" t="s">
        <v>125</v>
      </c>
      <c r="B36" s="166" t="str">
        <f>IFERROR(INDEX('Annex 1 LV, HV and UMS charges'!$B$12:$B$43,MATCH($A36,'Annex 1 LV, HV and UMS charges'!$A$12:$A$308,0)),INDEX('Annex 4 LDNO charges'!$B$12:$B$201,MATCH($A36,'Annex 4 LDNO charges'!$A$12:$A$201,0)))</f>
        <v/>
      </c>
      <c r="C36" s="167">
        <f>IFERROR(INDEX('Annex 1 LV, HV and UMS charges'!$C$12:$C$43,MATCH($A36,'Annex 1 LV, HV and UMS charges'!$A$12:$A$308,0)),INDEX('Annex 4 LDNO charges'!$C$12:$C$201,MATCH($A36,'Annex 4 LDNO charges'!$A$12:$A$201,0)))</f>
        <v>0</v>
      </c>
      <c r="D36" s="204"/>
      <c r="E36" s="204"/>
      <c r="F36" s="203">
        <f t="shared" si="1"/>
        <v>0</v>
      </c>
    </row>
    <row r="37" spans="1:6" ht="13.8" x14ac:dyDescent="0.25">
      <c r="A37" s="134" t="s">
        <v>1087</v>
      </c>
      <c r="B37" s="166" t="str">
        <f>IFERROR(INDEX('Annex 1 LV, HV and UMS charges'!$B$12:$B$43,MATCH($A37,'Annex 1 LV, HV and UMS charges'!$A$12:$A$308,0)),INDEX('Annex 4 LDNO charges'!$B$12:$B$201,MATCH($A37,'Annex 4 LDNO charges'!$A$12:$A$201,0)))</f>
        <v>B0A, B0C</v>
      </c>
      <c r="C37" s="167" t="str">
        <f>IFERROR(INDEX('Annex 1 LV, HV and UMS charges'!$C$12:$C$43,MATCH($A37,'Annex 1 LV, HV and UMS charges'!$A$12:$A$308,0)),INDEX('Annex 4 LDNO charges'!$C$12:$C$201,MATCH($A37,'Annex 4 LDNO charges'!$A$12:$A$201,0)))</f>
        <v>0, 1, 2</v>
      </c>
      <c r="D37" s="203">
        <f>IF(IFERROR(FIND("RELATED MPAN",UPPER($A37)),0)+IFERROR(FIND("GENER",UPPER($A37)),0)+IFERROR(FIND("UNMETERED",UPPER($A37)),0)=0,D$5,0)</f>
        <v>0.18627539711380103</v>
      </c>
      <c r="E37" s="203">
        <f t="shared" ref="E37:E38" si="2">IF(IFERROR(FIND("RELATED MPAN",UPPER($A37)),0)+IFERROR(FIND("GENER",UPPER($A37)),0)+IFERROR(FIND("UNMETERED",UPPER($A37)),0)=0,E$5,0)</f>
        <v>0</v>
      </c>
      <c r="F37" s="203">
        <f t="shared" si="1"/>
        <v>0.46562202651327755</v>
      </c>
    </row>
    <row r="38" spans="1:6" ht="13.8" x14ac:dyDescent="0.25">
      <c r="A38" s="134" t="s">
        <v>1088</v>
      </c>
      <c r="B38" s="166" t="str">
        <f>IFERROR(INDEX('Annex 1 LV, HV and UMS charges'!$B$12:$B$43,MATCH($A38,'Annex 1 LV, HV and UMS charges'!$A$12:$A$308,0)),INDEX('Annex 4 LDNO charges'!$B$12:$B$201,MATCH($A38,'Annex 4 LDNO charges'!$A$12:$A$201,0)))</f>
        <v>B0B, B0D</v>
      </c>
      <c r="C38" s="167" t="str">
        <f>IFERROR(INDEX('Annex 1 LV, HV and UMS charges'!$C$12:$C$43,MATCH($A38,'Annex 1 LV, HV and UMS charges'!$A$12:$A$308,0)),INDEX('Annex 4 LDNO charges'!$C$12:$C$201,MATCH($A38,'Annex 4 LDNO charges'!$A$12:$A$201,0)))</f>
        <v>2</v>
      </c>
      <c r="D38" s="203">
        <f>IF(IFERROR(FIND("RELATED MPAN",UPPER($A38)),0)+IFERROR(FIND("GENER",UPPER($A38)),0)+IFERROR(FIND("UNMETERED",UPPER($A38)),0)=0,D$5,0)</f>
        <v>0</v>
      </c>
      <c r="E38" s="203">
        <f t="shared" si="2"/>
        <v>0</v>
      </c>
      <c r="F38" s="203">
        <f t="shared" si="1"/>
        <v>0</v>
      </c>
    </row>
    <row r="39" spans="1:6" ht="13.8" x14ac:dyDescent="0.25">
      <c r="A39" s="134" t="s">
        <v>1089</v>
      </c>
      <c r="B39" s="166" t="str">
        <f>IFERROR(INDEX('Annex 1 LV, HV and UMS charges'!$B$12:$B$43,MATCH($A39,'Annex 1 LV, HV and UMS charges'!$A$12:$A$308,0)),INDEX('Annex 4 LDNO charges'!$B$12:$B$201,MATCH($A39,'Annex 4 LDNO charges'!$A$12:$A$201,0)))</f>
        <v>B0E</v>
      </c>
      <c r="C39" s="167" t="str">
        <f>IFERROR(INDEX('Annex 1 LV, HV and UMS charges'!$C$12:$C$43,MATCH($A39,'Annex 1 LV, HV and UMS charges'!$A$12:$A$308,0)),INDEX('Annex 4 LDNO charges'!$C$12:$C$201,MATCH($A39,'Annex 4 LDNO charges'!$A$12:$A$201,0)))</f>
        <v>0, 3, 4, 5-8</v>
      </c>
      <c r="D39" s="204"/>
      <c r="E39" s="204"/>
      <c r="F39" s="203">
        <f t="shared" si="1"/>
        <v>0.46562202651327755</v>
      </c>
    </row>
    <row r="40" spans="1:6" ht="13.8" x14ac:dyDescent="0.25">
      <c r="A40" s="134" t="s">
        <v>1091</v>
      </c>
      <c r="B40" s="166" t="str">
        <f>IFERROR(INDEX('Annex 1 LV, HV and UMS charges'!$B$12:$B$43,MATCH($A40,'Annex 1 LV, HV and UMS charges'!$A$12:$A$308,0)),INDEX('Annex 4 LDNO charges'!$B$12:$B$201,MATCH($A40,'Annex 4 LDNO charges'!$A$12:$A$201,0)))</f>
        <v>B1A</v>
      </c>
      <c r="C40" s="167" t="str">
        <f>IFERROR(INDEX('Annex 1 LV, HV and UMS charges'!$C$12:$C$43,MATCH($A40,'Annex 1 LV, HV and UMS charges'!$A$12:$A$308,0)),INDEX('Annex 4 LDNO charges'!$C$12:$C$201,MATCH($A40,'Annex 4 LDNO charges'!$A$12:$A$201,0)))</f>
        <v>0, 3, 4, 5-8</v>
      </c>
      <c r="D40" s="204"/>
      <c r="E40" s="204"/>
      <c r="F40" s="203">
        <f t="shared" si="1"/>
        <v>0.46562202651327755</v>
      </c>
    </row>
    <row r="41" spans="1:6" ht="13.8" x14ac:dyDescent="0.25">
      <c r="A41" s="134" t="s">
        <v>1093</v>
      </c>
      <c r="B41" s="166" t="str">
        <f>IFERROR(INDEX('Annex 1 LV, HV and UMS charges'!$B$12:$B$43,MATCH($A41,'Annex 1 LV, HV and UMS charges'!$A$12:$A$308,0)),INDEX('Annex 4 LDNO charges'!$B$12:$B$201,MATCH($A41,'Annex 4 LDNO charges'!$A$12:$A$201,0)))</f>
        <v>B1B</v>
      </c>
      <c r="C41" s="167" t="str">
        <f>IFERROR(INDEX('Annex 1 LV, HV and UMS charges'!$C$12:$C$43,MATCH($A41,'Annex 1 LV, HV and UMS charges'!$A$12:$A$308,0)),INDEX('Annex 4 LDNO charges'!$C$12:$C$201,MATCH($A41,'Annex 4 LDNO charges'!$A$12:$A$201,0)))</f>
        <v>0, 3, 4, 5-8</v>
      </c>
      <c r="D41" s="204"/>
      <c r="E41" s="204"/>
      <c r="F41" s="203">
        <f t="shared" si="1"/>
        <v>0.46562202651327755</v>
      </c>
    </row>
    <row r="42" spans="1:6" ht="13.8" x14ac:dyDescent="0.25">
      <c r="A42" s="134" t="s">
        <v>1095</v>
      </c>
      <c r="B42" s="166" t="str">
        <f>IFERROR(INDEX('Annex 1 LV, HV and UMS charges'!$B$12:$B$43,MATCH($A42,'Annex 1 LV, HV and UMS charges'!$A$12:$A$308,0)),INDEX('Annex 4 LDNO charges'!$B$12:$B$201,MATCH($A42,'Annex 4 LDNO charges'!$A$12:$A$201,0)))</f>
        <v>B1C</v>
      </c>
      <c r="C42" s="167" t="str">
        <f>IFERROR(INDEX('Annex 1 LV, HV and UMS charges'!$C$12:$C$43,MATCH($A42,'Annex 1 LV, HV and UMS charges'!$A$12:$A$308,0)),INDEX('Annex 4 LDNO charges'!$C$12:$C$201,MATCH($A42,'Annex 4 LDNO charges'!$A$12:$A$201,0)))</f>
        <v>0, 3, 4, 5-8</v>
      </c>
      <c r="D42" s="204"/>
      <c r="E42" s="204"/>
      <c r="F42" s="203">
        <f t="shared" si="1"/>
        <v>0.46562202651327755</v>
      </c>
    </row>
    <row r="43" spans="1:6" ht="13.8" x14ac:dyDescent="0.25">
      <c r="A43" s="134" t="s">
        <v>1097</v>
      </c>
      <c r="B43" s="166" t="str">
        <f>IFERROR(INDEX('Annex 1 LV, HV and UMS charges'!$B$12:$B$43,MATCH($A43,'Annex 1 LV, HV and UMS charges'!$A$12:$A$308,0)),INDEX('Annex 4 LDNO charges'!$B$12:$B$201,MATCH($A43,'Annex 4 LDNO charges'!$A$12:$A$201,0)))</f>
        <v>B1D</v>
      </c>
      <c r="C43" s="167" t="str">
        <f>IFERROR(INDEX('Annex 1 LV, HV and UMS charges'!$C$12:$C$43,MATCH($A43,'Annex 1 LV, HV and UMS charges'!$A$12:$A$308,0)),INDEX('Annex 4 LDNO charges'!$C$12:$C$201,MATCH($A43,'Annex 4 LDNO charges'!$A$12:$A$201,0)))</f>
        <v>0, 3, 4, 5-8</v>
      </c>
      <c r="D43" s="204"/>
      <c r="E43" s="204"/>
      <c r="F43" s="203">
        <f t="shared" si="1"/>
        <v>0.46562202651327755</v>
      </c>
    </row>
    <row r="44" spans="1:6" ht="13.8" x14ac:dyDescent="0.25">
      <c r="A44" s="134" t="s">
        <v>1099</v>
      </c>
      <c r="B44" s="166" t="str">
        <f>IFERROR(INDEX('Annex 1 LV, HV and UMS charges'!$B$12:$B$43,MATCH($A44,'Annex 1 LV, HV and UMS charges'!$A$12:$A$308,0)),INDEX('Annex 4 LDNO charges'!$B$12:$B$201,MATCH($A44,'Annex 4 LDNO charges'!$A$12:$A$201,0)))</f>
        <v>B0L</v>
      </c>
      <c r="C44" s="167" t="str">
        <f>IFERROR(INDEX('Annex 1 LV, HV and UMS charges'!$C$12:$C$43,MATCH($A44,'Annex 1 LV, HV and UMS charges'!$A$12:$A$308,0)),INDEX('Annex 4 LDNO charges'!$C$12:$C$201,MATCH($A44,'Annex 4 LDNO charges'!$A$12:$A$201,0)))</f>
        <v>4</v>
      </c>
      <c r="D44" s="204"/>
      <c r="E44" s="204"/>
      <c r="F44" s="203">
        <f t="shared" si="1"/>
        <v>0</v>
      </c>
    </row>
    <row r="45" spans="1:6" ht="13.8" x14ac:dyDescent="0.25">
      <c r="A45" s="134" t="s">
        <v>1101</v>
      </c>
      <c r="B45" s="166" t="str">
        <f>IFERROR(INDEX('Annex 1 LV, HV and UMS charges'!$B$12:$B$43,MATCH($A45,'Annex 1 LV, HV and UMS charges'!$A$12:$A$308,0)),INDEX('Annex 4 LDNO charges'!$B$12:$B$201,MATCH($A45,'Annex 4 LDNO charges'!$A$12:$A$201,0)))</f>
        <v>B0F</v>
      </c>
      <c r="C45" s="167">
        <f>IFERROR(INDEX('Annex 1 LV, HV and UMS charges'!$C$12:$C$43,MATCH($A45,'Annex 1 LV, HV and UMS charges'!$A$12:$A$308,0)),INDEX('Annex 4 LDNO charges'!$C$12:$C$201,MATCH($A45,'Annex 4 LDNO charges'!$A$12:$A$201,0)))</f>
        <v>0</v>
      </c>
      <c r="D45" s="204"/>
      <c r="E45" s="204"/>
      <c r="F45" s="203">
        <f t="shared" si="1"/>
        <v>0.46562202651327755</v>
      </c>
    </row>
    <row r="46" spans="1:6" ht="13.8" x14ac:dyDescent="0.25">
      <c r="A46" s="134" t="s">
        <v>1103</v>
      </c>
      <c r="B46" s="166" t="str">
        <f>IFERROR(INDEX('Annex 1 LV, HV and UMS charges'!$B$12:$B$43,MATCH($A46,'Annex 1 LV, HV and UMS charges'!$A$12:$A$308,0)),INDEX('Annex 4 LDNO charges'!$B$12:$B$201,MATCH($A46,'Annex 4 LDNO charges'!$A$12:$A$201,0)))</f>
        <v>B2A</v>
      </c>
      <c r="C46" s="167">
        <f>IFERROR(INDEX('Annex 1 LV, HV and UMS charges'!$C$12:$C$43,MATCH($A46,'Annex 1 LV, HV and UMS charges'!$A$12:$A$308,0)),INDEX('Annex 4 LDNO charges'!$C$12:$C$201,MATCH($A46,'Annex 4 LDNO charges'!$A$12:$A$201,0)))</f>
        <v>0</v>
      </c>
      <c r="D46" s="204"/>
      <c r="E46" s="204"/>
      <c r="F46" s="203">
        <f t="shared" si="1"/>
        <v>0.46562202651327755</v>
      </c>
    </row>
    <row r="47" spans="1:6" ht="13.8" x14ac:dyDescent="0.25">
      <c r="A47" s="134" t="s">
        <v>1105</v>
      </c>
      <c r="B47" s="166" t="str">
        <f>IFERROR(INDEX('Annex 1 LV, HV and UMS charges'!$B$12:$B$43,MATCH($A47,'Annex 1 LV, HV and UMS charges'!$A$12:$A$308,0)),INDEX('Annex 4 LDNO charges'!$B$12:$B$201,MATCH($A47,'Annex 4 LDNO charges'!$A$12:$A$201,0)))</f>
        <v>B2B</v>
      </c>
      <c r="C47" s="167">
        <f>IFERROR(INDEX('Annex 1 LV, HV and UMS charges'!$C$12:$C$43,MATCH($A47,'Annex 1 LV, HV and UMS charges'!$A$12:$A$308,0)),INDEX('Annex 4 LDNO charges'!$C$12:$C$201,MATCH($A47,'Annex 4 LDNO charges'!$A$12:$A$201,0)))</f>
        <v>0</v>
      </c>
      <c r="D47" s="204"/>
      <c r="E47" s="204"/>
      <c r="F47" s="203">
        <f t="shared" si="1"/>
        <v>0.46562202651327755</v>
      </c>
    </row>
    <row r="48" spans="1:6" ht="13.8" x14ac:dyDescent="0.25">
      <c r="A48" s="134" t="s">
        <v>1107</v>
      </c>
      <c r="B48" s="166" t="str">
        <f>IFERROR(INDEX('Annex 1 LV, HV and UMS charges'!$B$12:$B$43,MATCH($A48,'Annex 1 LV, HV and UMS charges'!$A$12:$A$308,0)),INDEX('Annex 4 LDNO charges'!$B$12:$B$201,MATCH($A48,'Annex 4 LDNO charges'!$A$12:$A$201,0)))</f>
        <v>B2C</v>
      </c>
      <c r="C48" s="167">
        <f>IFERROR(INDEX('Annex 1 LV, HV and UMS charges'!$C$12:$C$43,MATCH($A48,'Annex 1 LV, HV and UMS charges'!$A$12:$A$308,0)),INDEX('Annex 4 LDNO charges'!$C$12:$C$201,MATCH($A48,'Annex 4 LDNO charges'!$A$12:$A$201,0)))</f>
        <v>0</v>
      </c>
      <c r="D48" s="204"/>
      <c r="E48" s="204"/>
      <c r="F48" s="203">
        <f t="shared" si="1"/>
        <v>0.46562202651327755</v>
      </c>
    </row>
    <row r="49" spans="1:6" ht="13.8" x14ac:dyDescent="0.25">
      <c r="A49" s="134" t="s">
        <v>1109</v>
      </c>
      <c r="B49" s="166" t="str">
        <f>IFERROR(INDEX('Annex 1 LV, HV and UMS charges'!$B$12:$B$43,MATCH($A49,'Annex 1 LV, HV and UMS charges'!$A$12:$A$308,0)),INDEX('Annex 4 LDNO charges'!$B$12:$B$201,MATCH($A49,'Annex 4 LDNO charges'!$A$12:$A$201,0)))</f>
        <v>B2D</v>
      </c>
      <c r="C49" s="167">
        <f>IFERROR(INDEX('Annex 1 LV, HV and UMS charges'!$C$12:$C$43,MATCH($A49,'Annex 1 LV, HV and UMS charges'!$A$12:$A$308,0)),INDEX('Annex 4 LDNO charges'!$C$12:$C$201,MATCH($A49,'Annex 4 LDNO charges'!$A$12:$A$201,0)))</f>
        <v>0</v>
      </c>
      <c r="D49" s="204"/>
      <c r="E49" s="204"/>
      <c r="F49" s="203">
        <f t="shared" si="1"/>
        <v>0.46562202651327755</v>
      </c>
    </row>
    <row r="50" spans="1:6" ht="13.8" x14ac:dyDescent="0.25">
      <c r="A50" s="134" t="s">
        <v>1111</v>
      </c>
      <c r="B50" s="166" t="str">
        <f>IFERROR(INDEX('Annex 1 LV, HV and UMS charges'!$B$12:$B$43,MATCH($A50,'Annex 1 LV, HV and UMS charges'!$A$12:$A$308,0)),INDEX('Annex 4 LDNO charges'!$B$12:$B$201,MATCH($A50,'Annex 4 LDNO charges'!$A$12:$A$201,0)))</f>
        <v>B0U, B0V</v>
      </c>
      <c r="C50" s="167" t="str">
        <f>IFERROR(INDEX('Annex 1 LV, HV and UMS charges'!$C$12:$C$43,MATCH($A50,'Annex 1 LV, HV and UMS charges'!$A$12:$A$308,0)),INDEX('Annex 4 LDNO charges'!$C$12:$C$201,MATCH($A50,'Annex 4 LDNO charges'!$A$12:$A$201,0)))</f>
        <v>0, 1 or 8</v>
      </c>
      <c r="D50" s="204"/>
      <c r="E50" s="204"/>
      <c r="F50" s="203">
        <f t="shared" si="1"/>
        <v>0</v>
      </c>
    </row>
    <row r="51" spans="1:6" ht="13.8" x14ac:dyDescent="0.25">
      <c r="A51" s="134" t="s">
        <v>1112</v>
      </c>
      <c r="B51" s="166" t="str">
        <f>IFERROR(INDEX('Annex 1 LV, HV and UMS charges'!$B$12:$B$43,MATCH($A51,'Annex 1 LV, HV and UMS charges'!$A$12:$A$308,0)),INDEX('Annex 4 LDNO charges'!$B$12:$B$201,MATCH($A51,'Annex 4 LDNO charges'!$A$12:$A$201,0)))</f>
        <v>BM1, BM2</v>
      </c>
      <c r="C51" s="167">
        <f>IFERROR(INDEX('Annex 1 LV, HV and UMS charges'!$C$12:$C$43,MATCH($A51,'Annex 1 LV, HV and UMS charges'!$A$12:$A$308,0)),INDEX('Annex 4 LDNO charges'!$C$12:$C$201,MATCH($A51,'Annex 4 LDNO charges'!$A$12:$A$201,0)))</f>
        <v>0</v>
      </c>
      <c r="D51" s="204"/>
      <c r="E51" s="204"/>
      <c r="F51" s="203">
        <f t="shared" si="1"/>
        <v>0</v>
      </c>
    </row>
    <row r="52" spans="1:6" ht="13.8" x14ac:dyDescent="0.25">
      <c r="A52" s="134" t="s">
        <v>1113</v>
      </c>
      <c r="B52" s="166" t="str">
        <f>IFERROR(INDEX('Annex 1 LV, HV and UMS charges'!$B$12:$B$43,MATCH($A52,'Annex 1 LV, HV and UMS charges'!$A$12:$A$308,0)),INDEX('Annex 4 LDNO charges'!$B$12:$B$201,MATCH($A52,'Annex 4 LDNO charges'!$A$12:$A$201,0)))</f>
        <v>BM3</v>
      </c>
      <c r="C52" s="167">
        <f>IFERROR(INDEX('Annex 1 LV, HV and UMS charges'!$C$12:$C$43,MATCH($A52,'Annex 1 LV, HV and UMS charges'!$A$12:$A$308,0)),INDEX('Annex 4 LDNO charges'!$C$12:$C$201,MATCH($A52,'Annex 4 LDNO charges'!$A$12:$A$201,0)))</f>
        <v>0</v>
      </c>
      <c r="D52" s="204"/>
      <c r="E52" s="204"/>
      <c r="F52" s="203">
        <f t="shared" si="1"/>
        <v>0</v>
      </c>
    </row>
    <row r="53" spans="1:6" ht="13.8" x14ac:dyDescent="0.25">
      <c r="A53" s="134" t="s">
        <v>1115</v>
      </c>
      <c r="B53" s="166" t="str">
        <f>IFERROR(INDEX('Annex 1 LV, HV and UMS charges'!$B$12:$B$43,MATCH($A53,'Annex 1 LV, HV and UMS charges'!$A$12:$A$308,0)),INDEX('Annex 4 LDNO charges'!$B$12:$B$201,MATCH($A53,'Annex 4 LDNO charges'!$A$12:$A$201,0)))</f>
        <v>B3A, B3C</v>
      </c>
      <c r="C53" s="167" t="str">
        <f>IFERROR(INDEX('Annex 1 LV, HV and UMS charges'!$C$12:$C$43,MATCH($A53,'Annex 1 LV, HV and UMS charges'!$A$12:$A$308,0)),INDEX('Annex 4 LDNO charges'!$C$12:$C$201,MATCH($A53,'Annex 4 LDNO charges'!$A$12:$A$201,0)))</f>
        <v>0, 1, 2</v>
      </c>
      <c r="D53" s="203">
        <f>IF(IFERROR(FIND("RELATED MPAN",UPPER($A53)),0)+IFERROR(FIND("GENER",UPPER($A53)),0)+IFERROR(FIND("UNMETERED",UPPER($A53)),0)=0,D$5,0)</f>
        <v>0.18627539711380103</v>
      </c>
      <c r="E53" s="203">
        <f t="shared" ref="E53:E54" si="3">IF(IFERROR(FIND("RELATED MPAN",UPPER($A53)),0)+IFERROR(FIND("GENER",UPPER($A53)),0)+IFERROR(FIND("UNMETERED",UPPER($A53)),0)=0,E$5,0)</f>
        <v>0</v>
      </c>
      <c r="F53" s="203">
        <f t="shared" si="1"/>
        <v>0.46562202651327755</v>
      </c>
    </row>
    <row r="54" spans="1:6" ht="13.8" x14ac:dyDescent="0.25">
      <c r="A54" s="134" t="s">
        <v>1116</v>
      </c>
      <c r="B54" s="166" t="str">
        <f>IFERROR(INDEX('Annex 1 LV, HV and UMS charges'!$B$12:$B$43,MATCH($A54,'Annex 1 LV, HV and UMS charges'!$A$12:$A$308,0)),INDEX('Annex 4 LDNO charges'!$B$12:$B$201,MATCH($A54,'Annex 4 LDNO charges'!$A$12:$A$201,0)))</f>
        <v>B3B, B3D</v>
      </c>
      <c r="C54" s="167" t="str">
        <f>IFERROR(INDEX('Annex 1 LV, HV and UMS charges'!$C$12:$C$43,MATCH($A54,'Annex 1 LV, HV and UMS charges'!$A$12:$A$308,0)),INDEX('Annex 4 LDNO charges'!$C$12:$C$201,MATCH($A54,'Annex 4 LDNO charges'!$A$12:$A$201,0)))</f>
        <v>2</v>
      </c>
      <c r="D54" s="203">
        <f>IF(IFERROR(FIND("RELATED MPAN",UPPER($A54)),0)+IFERROR(FIND("GENER",UPPER($A54)),0)+IFERROR(FIND("UNMETERED",UPPER($A54)),0)=0,D$5,0)</f>
        <v>0</v>
      </c>
      <c r="E54" s="203">
        <f t="shared" si="3"/>
        <v>0</v>
      </c>
      <c r="F54" s="203">
        <f t="shared" si="1"/>
        <v>0</v>
      </c>
    </row>
    <row r="55" spans="1:6" ht="13.8" x14ac:dyDescent="0.25">
      <c r="A55" s="134" t="s">
        <v>1117</v>
      </c>
      <c r="B55" s="166" t="str">
        <f>IFERROR(INDEX('Annex 1 LV, HV and UMS charges'!$B$12:$B$43,MATCH($A55,'Annex 1 LV, HV and UMS charges'!$A$12:$A$308,0)),INDEX('Annex 4 LDNO charges'!$B$12:$B$201,MATCH($A55,'Annex 4 LDNO charges'!$A$12:$A$201,0)))</f>
        <v>B3E</v>
      </c>
      <c r="C55" s="167" t="str">
        <f>IFERROR(INDEX('Annex 1 LV, HV and UMS charges'!$C$12:$C$43,MATCH($A55,'Annex 1 LV, HV and UMS charges'!$A$12:$A$308,0)),INDEX('Annex 4 LDNO charges'!$C$12:$C$201,MATCH($A55,'Annex 4 LDNO charges'!$A$12:$A$201,0)))</f>
        <v>0, 3, 4, 5-8</v>
      </c>
      <c r="D55" s="204"/>
      <c r="E55" s="204"/>
      <c r="F55" s="203">
        <f t="shared" si="1"/>
        <v>0.46562202651327755</v>
      </c>
    </row>
    <row r="56" spans="1:6" ht="13.8" x14ac:dyDescent="0.25">
      <c r="A56" s="134" t="s">
        <v>1119</v>
      </c>
      <c r="B56" s="166" t="str">
        <f>IFERROR(INDEX('Annex 1 LV, HV and UMS charges'!$B$12:$B$43,MATCH($A56,'Annex 1 LV, HV and UMS charges'!$A$12:$A$308,0)),INDEX('Annex 4 LDNO charges'!$B$12:$B$201,MATCH($A56,'Annex 4 LDNO charges'!$A$12:$A$201,0)))</f>
        <v>B4A</v>
      </c>
      <c r="C56" s="167" t="str">
        <f>IFERROR(INDEX('Annex 1 LV, HV and UMS charges'!$C$12:$C$43,MATCH($A56,'Annex 1 LV, HV and UMS charges'!$A$12:$A$308,0)),INDEX('Annex 4 LDNO charges'!$C$12:$C$201,MATCH($A56,'Annex 4 LDNO charges'!$A$12:$A$201,0)))</f>
        <v>0, 3, 4, 5-8</v>
      </c>
      <c r="D56" s="204"/>
      <c r="E56" s="204"/>
      <c r="F56" s="203">
        <f t="shared" si="1"/>
        <v>0.46562202651327755</v>
      </c>
    </row>
    <row r="57" spans="1:6" ht="13.8" x14ac:dyDescent="0.25">
      <c r="A57" s="134" t="s">
        <v>1121</v>
      </c>
      <c r="B57" s="166" t="str">
        <f>IFERROR(INDEX('Annex 1 LV, HV and UMS charges'!$B$12:$B$43,MATCH($A57,'Annex 1 LV, HV and UMS charges'!$A$12:$A$308,0)),INDEX('Annex 4 LDNO charges'!$B$12:$B$201,MATCH($A57,'Annex 4 LDNO charges'!$A$12:$A$201,0)))</f>
        <v>B4B</v>
      </c>
      <c r="C57" s="167" t="str">
        <f>IFERROR(INDEX('Annex 1 LV, HV and UMS charges'!$C$12:$C$43,MATCH($A57,'Annex 1 LV, HV and UMS charges'!$A$12:$A$308,0)),INDEX('Annex 4 LDNO charges'!$C$12:$C$201,MATCH($A57,'Annex 4 LDNO charges'!$A$12:$A$201,0)))</f>
        <v>0, 3, 4, 5-8</v>
      </c>
      <c r="D57" s="204"/>
      <c r="E57" s="204"/>
      <c r="F57" s="203">
        <f t="shared" si="1"/>
        <v>0.46562202651327755</v>
      </c>
    </row>
    <row r="58" spans="1:6" ht="13.8" x14ac:dyDescent="0.25">
      <c r="A58" s="134" t="s">
        <v>1123</v>
      </c>
      <c r="B58" s="166" t="str">
        <f>IFERROR(INDEX('Annex 1 LV, HV and UMS charges'!$B$12:$B$43,MATCH($A58,'Annex 1 LV, HV and UMS charges'!$A$12:$A$308,0)),INDEX('Annex 4 LDNO charges'!$B$12:$B$201,MATCH($A58,'Annex 4 LDNO charges'!$A$12:$A$201,0)))</f>
        <v>B4C</v>
      </c>
      <c r="C58" s="167" t="str">
        <f>IFERROR(INDEX('Annex 1 LV, HV and UMS charges'!$C$12:$C$43,MATCH($A58,'Annex 1 LV, HV and UMS charges'!$A$12:$A$308,0)),INDEX('Annex 4 LDNO charges'!$C$12:$C$201,MATCH($A58,'Annex 4 LDNO charges'!$A$12:$A$201,0)))</f>
        <v>0, 3, 4, 5-8</v>
      </c>
      <c r="D58" s="204"/>
      <c r="E58" s="204"/>
      <c r="F58" s="203">
        <f t="shared" si="1"/>
        <v>0.46562202651327755</v>
      </c>
    </row>
    <row r="59" spans="1:6" ht="13.8" x14ac:dyDescent="0.25">
      <c r="A59" s="134" t="s">
        <v>1125</v>
      </c>
      <c r="B59" s="166" t="str">
        <f>IFERROR(INDEX('Annex 1 LV, HV and UMS charges'!$B$12:$B$43,MATCH($A59,'Annex 1 LV, HV and UMS charges'!$A$12:$A$308,0)),INDEX('Annex 4 LDNO charges'!$B$12:$B$201,MATCH($A59,'Annex 4 LDNO charges'!$A$12:$A$201,0)))</f>
        <v>B4D</v>
      </c>
      <c r="C59" s="167" t="str">
        <f>IFERROR(INDEX('Annex 1 LV, HV and UMS charges'!$C$12:$C$43,MATCH($A59,'Annex 1 LV, HV and UMS charges'!$A$12:$A$308,0)),INDEX('Annex 4 LDNO charges'!$C$12:$C$201,MATCH($A59,'Annex 4 LDNO charges'!$A$12:$A$201,0)))</f>
        <v>0, 3, 4, 5-8</v>
      </c>
      <c r="D59" s="204"/>
      <c r="E59" s="204"/>
      <c r="F59" s="203">
        <f t="shared" si="1"/>
        <v>0.46562202651327755</v>
      </c>
    </row>
    <row r="60" spans="1:6" ht="13.8" x14ac:dyDescent="0.25">
      <c r="A60" s="134" t="s">
        <v>1127</v>
      </c>
      <c r="B60" s="166" t="str">
        <f>IFERROR(INDEX('Annex 1 LV, HV and UMS charges'!$B$12:$B$43,MATCH($A60,'Annex 1 LV, HV and UMS charges'!$A$12:$A$308,0)),INDEX('Annex 4 LDNO charges'!$B$12:$B$201,MATCH($A60,'Annex 4 LDNO charges'!$A$12:$A$201,0)))</f>
        <v>B3L</v>
      </c>
      <c r="C60" s="167" t="str">
        <f>IFERROR(INDEX('Annex 1 LV, HV and UMS charges'!$C$12:$C$43,MATCH($A60,'Annex 1 LV, HV and UMS charges'!$A$12:$A$308,0)),INDEX('Annex 4 LDNO charges'!$C$12:$C$201,MATCH($A60,'Annex 4 LDNO charges'!$A$12:$A$201,0)))</f>
        <v>4</v>
      </c>
      <c r="D60" s="204"/>
      <c r="E60" s="204"/>
      <c r="F60" s="203">
        <f t="shared" si="1"/>
        <v>0</v>
      </c>
    </row>
    <row r="61" spans="1:6" ht="13.8" x14ac:dyDescent="0.25">
      <c r="A61" s="134" t="s">
        <v>1129</v>
      </c>
      <c r="B61" s="166" t="str">
        <f>IFERROR(INDEX('Annex 1 LV, HV and UMS charges'!$B$12:$B$43,MATCH($A61,'Annex 1 LV, HV and UMS charges'!$A$12:$A$308,0)),INDEX('Annex 4 LDNO charges'!$B$12:$B$201,MATCH($A61,'Annex 4 LDNO charges'!$A$12:$A$201,0)))</f>
        <v>B3F</v>
      </c>
      <c r="C61" s="167">
        <f>IFERROR(INDEX('Annex 1 LV, HV and UMS charges'!$C$12:$C$43,MATCH($A61,'Annex 1 LV, HV and UMS charges'!$A$12:$A$308,0)),INDEX('Annex 4 LDNO charges'!$C$12:$C$201,MATCH($A61,'Annex 4 LDNO charges'!$A$12:$A$201,0)))</f>
        <v>0</v>
      </c>
      <c r="D61" s="204"/>
      <c r="E61" s="204"/>
      <c r="F61" s="203">
        <f t="shared" si="1"/>
        <v>0.46562202651327755</v>
      </c>
    </row>
    <row r="62" spans="1:6" ht="13.8" x14ac:dyDescent="0.25">
      <c r="A62" s="134" t="s">
        <v>1131</v>
      </c>
      <c r="B62" s="166" t="str">
        <f>IFERROR(INDEX('Annex 1 LV, HV and UMS charges'!$B$12:$B$43,MATCH($A62,'Annex 1 LV, HV and UMS charges'!$A$12:$A$308,0)),INDEX('Annex 4 LDNO charges'!$B$12:$B$201,MATCH($A62,'Annex 4 LDNO charges'!$A$12:$A$201,0)))</f>
        <v>B5A</v>
      </c>
      <c r="C62" s="167">
        <f>IFERROR(INDEX('Annex 1 LV, HV and UMS charges'!$C$12:$C$43,MATCH($A62,'Annex 1 LV, HV and UMS charges'!$A$12:$A$308,0)),INDEX('Annex 4 LDNO charges'!$C$12:$C$201,MATCH($A62,'Annex 4 LDNO charges'!$A$12:$A$201,0)))</f>
        <v>0</v>
      </c>
      <c r="D62" s="204"/>
      <c r="E62" s="204"/>
      <c r="F62" s="203">
        <f t="shared" si="1"/>
        <v>0.46562202651327755</v>
      </c>
    </row>
    <row r="63" spans="1:6" ht="13.8" x14ac:dyDescent="0.25">
      <c r="A63" s="134" t="s">
        <v>1133</v>
      </c>
      <c r="B63" s="166" t="str">
        <f>IFERROR(INDEX('Annex 1 LV, HV and UMS charges'!$B$12:$B$43,MATCH($A63,'Annex 1 LV, HV and UMS charges'!$A$12:$A$308,0)),INDEX('Annex 4 LDNO charges'!$B$12:$B$201,MATCH($A63,'Annex 4 LDNO charges'!$A$12:$A$201,0)))</f>
        <v>B5B</v>
      </c>
      <c r="C63" s="167">
        <f>IFERROR(INDEX('Annex 1 LV, HV and UMS charges'!$C$12:$C$43,MATCH($A63,'Annex 1 LV, HV and UMS charges'!$A$12:$A$308,0)),INDEX('Annex 4 LDNO charges'!$C$12:$C$201,MATCH($A63,'Annex 4 LDNO charges'!$A$12:$A$201,0)))</f>
        <v>0</v>
      </c>
      <c r="D63" s="204"/>
      <c r="E63" s="204"/>
      <c r="F63" s="203">
        <f t="shared" si="1"/>
        <v>0.46562202651327755</v>
      </c>
    </row>
    <row r="64" spans="1:6" ht="13.8" x14ac:dyDescent="0.25">
      <c r="A64" s="134" t="s">
        <v>1135</v>
      </c>
      <c r="B64" s="166" t="str">
        <f>IFERROR(INDEX('Annex 1 LV, HV and UMS charges'!$B$12:$B$43,MATCH($A64,'Annex 1 LV, HV and UMS charges'!$A$12:$A$308,0)),INDEX('Annex 4 LDNO charges'!$B$12:$B$201,MATCH($A64,'Annex 4 LDNO charges'!$A$12:$A$201,0)))</f>
        <v>B5C</v>
      </c>
      <c r="C64" s="167">
        <f>IFERROR(INDEX('Annex 1 LV, HV and UMS charges'!$C$12:$C$43,MATCH($A64,'Annex 1 LV, HV and UMS charges'!$A$12:$A$308,0)),INDEX('Annex 4 LDNO charges'!$C$12:$C$201,MATCH($A64,'Annex 4 LDNO charges'!$A$12:$A$201,0)))</f>
        <v>0</v>
      </c>
      <c r="D64" s="204"/>
      <c r="E64" s="204"/>
      <c r="F64" s="203">
        <f t="shared" si="1"/>
        <v>0.46562202651327755</v>
      </c>
    </row>
    <row r="65" spans="1:6" ht="13.8" x14ac:dyDescent="0.25">
      <c r="A65" s="134" t="s">
        <v>1137</v>
      </c>
      <c r="B65" s="166" t="str">
        <f>IFERROR(INDEX('Annex 1 LV, HV and UMS charges'!$B$12:$B$43,MATCH($A65,'Annex 1 LV, HV and UMS charges'!$A$12:$A$308,0)),INDEX('Annex 4 LDNO charges'!$B$12:$B$201,MATCH($A65,'Annex 4 LDNO charges'!$A$12:$A$201,0)))</f>
        <v>B5D</v>
      </c>
      <c r="C65" s="167">
        <f>IFERROR(INDEX('Annex 1 LV, HV and UMS charges'!$C$12:$C$43,MATCH($A65,'Annex 1 LV, HV and UMS charges'!$A$12:$A$308,0)),INDEX('Annex 4 LDNO charges'!$C$12:$C$201,MATCH($A65,'Annex 4 LDNO charges'!$A$12:$A$201,0)))</f>
        <v>0</v>
      </c>
      <c r="D65" s="204"/>
      <c r="E65" s="204"/>
      <c r="F65" s="203">
        <f t="shared" si="1"/>
        <v>0.46562202651327755</v>
      </c>
    </row>
    <row r="66" spans="1:6" ht="13.8" x14ac:dyDescent="0.25">
      <c r="A66" s="134" t="s">
        <v>1139</v>
      </c>
      <c r="B66" s="166" t="str">
        <f>IFERROR(INDEX('Annex 1 LV, HV and UMS charges'!$B$12:$B$43,MATCH($A66,'Annex 1 LV, HV and UMS charges'!$A$12:$A$308,0)),INDEX('Annex 4 LDNO charges'!$B$12:$B$201,MATCH($A66,'Annex 4 LDNO charges'!$A$12:$A$201,0)))</f>
        <v>B5W</v>
      </c>
      <c r="C66" s="167">
        <f>IFERROR(INDEX('Annex 1 LV, HV and UMS charges'!$C$12:$C$43,MATCH($A66,'Annex 1 LV, HV and UMS charges'!$A$12:$A$308,0)),INDEX('Annex 4 LDNO charges'!$C$12:$C$201,MATCH($A66,'Annex 4 LDNO charges'!$A$12:$A$201,0)))</f>
        <v>0</v>
      </c>
      <c r="D66" s="204"/>
      <c r="E66" s="204"/>
      <c r="F66" s="203">
        <f t="shared" si="1"/>
        <v>0.46562202651327755</v>
      </c>
    </row>
    <row r="67" spans="1:6" ht="13.8" x14ac:dyDescent="0.25">
      <c r="A67" s="134" t="s">
        <v>1141</v>
      </c>
      <c r="B67" s="166" t="str">
        <f>IFERROR(INDEX('Annex 1 LV, HV and UMS charges'!$B$12:$B$43,MATCH($A67,'Annex 1 LV, HV and UMS charges'!$A$12:$A$308,0)),INDEX('Annex 4 LDNO charges'!$B$12:$B$201,MATCH($A67,'Annex 4 LDNO charges'!$A$12:$A$201,0)))</f>
        <v>B5E</v>
      </c>
      <c r="C67" s="167">
        <f>IFERROR(INDEX('Annex 1 LV, HV and UMS charges'!$C$12:$C$43,MATCH($A67,'Annex 1 LV, HV and UMS charges'!$A$12:$A$308,0)),INDEX('Annex 4 LDNO charges'!$C$12:$C$201,MATCH($A67,'Annex 4 LDNO charges'!$A$12:$A$201,0)))</f>
        <v>0</v>
      </c>
      <c r="D67" s="204"/>
      <c r="E67" s="204"/>
      <c r="F67" s="203">
        <f t="shared" si="1"/>
        <v>0.46562202651327755</v>
      </c>
    </row>
    <row r="68" spans="1:6" ht="13.8" x14ac:dyDescent="0.25">
      <c r="A68" s="134" t="s">
        <v>1143</v>
      </c>
      <c r="B68" s="166" t="str">
        <f>IFERROR(INDEX('Annex 1 LV, HV and UMS charges'!$B$12:$B$43,MATCH($A68,'Annex 1 LV, HV and UMS charges'!$A$12:$A$308,0)),INDEX('Annex 4 LDNO charges'!$B$12:$B$201,MATCH($A68,'Annex 4 LDNO charges'!$A$12:$A$201,0)))</f>
        <v>B5F</v>
      </c>
      <c r="C68" s="167">
        <f>IFERROR(INDEX('Annex 1 LV, HV and UMS charges'!$C$12:$C$43,MATCH($A68,'Annex 1 LV, HV and UMS charges'!$A$12:$A$308,0)),INDEX('Annex 4 LDNO charges'!$C$12:$C$201,MATCH($A68,'Annex 4 LDNO charges'!$A$12:$A$201,0)))</f>
        <v>0</v>
      </c>
      <c r="D68" s="204"/>
      <c r="E68" s="204"/>
      <c r="F68" s="203">
        <f t="shared" si="1"/>
        <v>0.46562202651327755</v>
      </c>
    </row>
    <row r="69" spans="1:6" ht="13.8" x14ac:dyDescent="0.25">
      <c r="A69" s="134" t="s">
        <v>1145</v>
      </c>
      <c r="B69" s="166" t="str">
        <f>IFERROR(INDEX('Annex 1 LV, HV and UMS charges'!$B$12:$B$43,MATCH($A69,'Annex 1 LV, HV and UMS charges'!$A$12:$A$308,0)),INDEX('Annex 4 LDNO charges'!$B$12:$B$201,MATCH($A69,'Annex 4 LDNO charges'!$A$12:$A$201,0)))</f>
        <v>B5G</v>
      </c>
      <c r="C69" s="167">
        <f>IFERROR(INDEX('Annex 1 LV, HV and UMS charges'!$C$12:$C$43,MATCH($A69,'Annex 1 LV, HV and UMS charges'!$A$12:$A$308,0)),INDEX('Annex 4 LDNO charges'!$C$12:$C$201,MATCH($A69,'Annex 4 LDNO charges'!$A$12:$A$201,0)))</f>
        <v>0</v>
      </c>
      <c r="D69" s="204"/>
      <c r="E69" s="204"/>
      <c r="F69" s="203">
        <f t="shared" si="1"/>
        <v>0.46562202651327755</v>
      </c>
    </row>
    <row r="70" spans="1:6" ht="13.8" x14ac:dyDescent="0.25">
      <c r="A70" s="134" t="s">
        <v>1147</v>
      </c>
      <c r="B70" s="166" t="str">
        <f>IFERROR(INDEX('Annex 1 LV, HV and UMS charges'!$B$12:$B$43,MATCH($A70,'Annex 1 LV, HV and UMS charges'!$A$12:$A$308,0)),INDEX('Annex 4 LDNO charges'!$B$12:$B$201,MATCH($A70,'Annex 4 LDNO charges'!$A$12:$A$201,0)))</f>
        <v>B5H</v>
      </c>
      <c r="C70" s="167">
        <f>IFERROR(INDEX('Annex 1 LV, HV and UMS charges'!$C$12:$C$43,MATCH($A70,'Annex 1 LV, HV and UMS charges'!$A$12:$A$308,0)),INDEX('Annex 4 LDNO charges'!$C$12:$C$201,MATCH($A70,'Annex 4 LDNO charges'!$A$12:$A$201,0)))</f>
        <v>0</v>
      </c>
      <c r="D70" s="204"/>
      <c r="E70" s="204"/>
      <c r="F70" s="203">
        <f t="shared" si="1"/>
        <v>0.46562202651327755</v>
      </c>
    </row>
    <row r="71" spans="1:6" ht="13.8" x14ac:dyDescent="0.25">
      <c r="A71" s="134" t="s">
        <v>1149</v>
      </c>
      <c r="B71" s="166" t="str">
        <f>IFERROR(INDEX('Annex 1 LV, HV and UMS charges'!$B$12:$B$43,MATCH($A71,'Annex 1 LV, HV and UMS charges'!$A$12:$A$308,0)),INDEX('Annex 4 LDNO charges'!$B$12:$B$201,MATCH($A71,'Annex 4 LDNO charges'!$A$12:$A$201,0)))</f>
        <v>B3G</v>
      </c>
      <c r="C71" s="167">
        <f>IFERROR(INDEX('Annex 1 LV, HV and UMS charges'!$C$12:$C$43,MATCH($A71,'Annex 1 LV, HV and UMS charges'!$A$12:$A$308,0)),INDEX('Annex 4 LDNO charges'!$C$12:$C$201,MATCH($A71,'Annex 4 LDNO charges'!$A$12:$A$201,0)))</f>
        <v>0</v>
      </c>
      <c r="D71" s="204"/>
      <c r="E71" s="204"/>
      <c r="F71" s="203">
        <f t="shared" si="1"/>
        <v>0.46562202651327755</v>
      </c>
    </row>
    <row r="72" spans="1:6" ht="13.8" x14ac:dyDescent="0.25">
      <c r="A72" s="134" t="s">
        <v>1151</v>
      </c>
      <c r="B72" s="166" t="str">
        <f>IFERROR(INDEX('Annex 1 LV, HV and UMS charges'!$B$12:$B$43,MATCH($A72,'Annex 1 LV, HV and UMS charges'!$A$12:$A$308,0)),INDEX('Annex 4 LDNO charges'!$B$12:$B$201,MATCH($A72,'Annex 4 LDNO charges'!$A$12:$A$201,0)))</f>
        <v>B5J</v>
      </c>
      <c r="C72" s="167">
        <f>IFERROR(INDEX('Annex 1 LV, HV and UMS charges'!$C$12:$C$43,MATCH($A72,'Annex 1 LV, HV and UMS charges'!$A$12:$A$308,0)),INDEX('Annex 4 LDNO charges'!$C$12:$C$201,MATCH($A72,'Annex 4 LDNO charges'!$A$12:$A$201,0)))</f>
        <v>0</v>
      </c>
      <c r="D72" s="204"/>
      <c r="E72" s="204"/>
      <c r="F72" s="203">
        <f t="shared" si="1"/>
        <v>0.46562202651327755</v>
      </c>
    </row>
    <row r="73" spans="1:6" ht="13.8" x14ac:dyDescent="0.25">
      <c r="A73" s="134" t="s">
        <v>1153</v>
      </c>
      <c r="B73" s="166" t="str">
        <f>IFERROR(INDEX('Annex 1 LV, HV and UMS charges'!$B$12:$B$43,MATCH($A73,'Annex 1 LV, HV and UMS charges'!$A$12:$A$308,0)),INDEX('Annex 4 LDNO charges'!$B$12:$B$201,MATCH($A73,'Annex 4 LDNO charges'!$A$12:$A$201,0)))</f>
        <v>B5K</v>
      </c>
      <c r="C73" s="167">
        <f>IFERROR(INDEX('Annex 1 LV, HV and UMS charges'!$C$12:$C$43,MATCH($A73,'Annex 1 LV, HV and UMS charges'!$A$12:$A$308,0)),INDEX('Annex 4 LDNO charges'!$C$12:$C$201,MATCH($A73,'Annex 4 LDNO charges'!$A$12:$A$201,0)))</f>
        <v>0</v>
      </c>
      <c r="D73" s="204"/>
      <c r="E73" s="204"/>
      <c r="F73" s="203">
        <f t="shared" si="1"/>
        <v>0.46562202651327755</v>
      </c>
    </row>
    <row r="74" spans="1:6" ht="13.8" x14ac:dyDescent="0.25">
      <c r="A74" s="134" t="s">
        <v>1155</v>
      </c>
      <c r="B74" s="166" t="str">
        <f>IFERROR(INDEX('Annex 1 LV, HV and UMS charges'!$B$12:$B$43,MATCH($A74,'Annex 1 LV, HV and UMS charges'!$A$12:$A$308,0)),INDEX('Annex 4 LDNO charges'!$B$12:$B$201,MATCH($A74,'Annex 4 LDNO charges'!$A$12:$A$201,0)))</f>
        <v>B5L</v>
      </c>
      <c r="C74" s="167">
        <f>IFERROR(INDEX('Annex 1 LV, HV and UMS charges'!$C$12:$C$43,MATCH($A74,'Annex 1 LV, HV and UMS charges'!$A$12:$A$308,0)),INDEX('Annex 4 LDNO charges'!$C$12:$C$201,MATCH($A74,'Annex 4 LDNO charges'!$A$12:$A$201,0)))</f>
        <v>0</v>
      </c>
      <c r="D74" s="204"/>
      <c r="E74" s="204"/>
      <c r="F74" s="203">
        <f t="shared" si="1"/>
        <v>0.46562202651327755</v>
      </c>
    </row>
    <row r="75" spans="1:6" ht="13.8" x14ac:dyDescent="0.25">
      <c r="A75" s="134" t="s">
        <v>1157</v>
      </c>
      <c r="B75" s="166" t="str">
        <f>IFERROR(INDEX('Annex 1 LV, HV and UMS charges'!$B$12:$B$43,MATCH($A75,'Annex 1 LV, HV and UMS charges'!$A$12:$A$308,0)),INDEX('Annex 4 LDNO charges'!$B$12:$B$201,MATCH($A75,'Annex 4 LDNO charges'!$A$12:$A$201,0)))</f>
        <v>B5M</v>
      </c>
      <c r="C75" s="167">
        <f>IFERROR(INDEX('Annex 1 LV, HV and UMS charges'!$C$12:$C$43,MATCH($A75,'Annex 1 LV, HV and UMS charges'!$A$12:$A$308,0)),INDEX('Annex 4 LDNO charges'!$C$12:$C$201,MATCH($A75,'Annex 4 LDNO charges'!$A$12:$A$201,0)))</f>
        <v>0</v>
      </c>
      <c r="D75" s="204"/>
      <c r="E75" s="204"/>
      <c r="F75" s="203">
        <f t="shared" si="1"/>
        <v>0.46562202651327755</v>
      </c>
    </row>
    <row r="76" spans="1:6" ht="13.8" x14ac:dyDescent="0.25">
      <c r="A76" s="134" t="s">
        <v>1159</v>
      </c>
      <c r="B76" s="166" t="str">
        <f>IFERROR(INDEX('Annex 1 LV, HV and UMS charges'!$B$12:$B$43,MATCH($A76,'Annex 1 LV, HV and UMS charges'!$A$12:$A$308,0)),INDEX('Annex 4 LDNO charges'!$B$12:$B$201,MATCH($A76,'Annex 4 LDNO charges'!$A$12:$A$201,0)))</f>
        <v>B3U,B3V</v>
      </c>
      <c r="C76" s="167" t="str">
        <f>IFERROR(INDEX('Annex 1 LV, HV and UMS charges'!$C$12:$C$43,MATCH($A76,'Annex 1 LV, HV and UMS charges'!$A$12:$A$308,0)),INDEX('Annex 4 LDNO charges'!$C$12:$C$201,MATCH($A76,'Annex 4 LDNO charges'!$A$12:$A$201,0)))</f>
        <v>0, 1 or 8</v>
      </c>
      <c r="D76" s="204"/>
      <c r="E76" s="204"/>
      <c r="F76" s="203">
        <f t="shared" si="1"/>
        <v>0</v>
      </c>
    </row>
    <row r="77" spans="1:6" ht="13.8" x14ac:dyDescent="0.25">
      <c r="A77" s="134" t="s">
        <v>1160</v>
      </c>
      <c r="B77" s="166" t="str">
        <f>IFERROR(INDEX('Annex 1 LV, HV and UMS charges'!$B$12:$B$43,MATCH($A77,'Annex 1 LV, HV and UMS charges'!$A$12:$A$308,0)),INDEX('Annex 4 LDNO charges'!$B$12:$B$201,MATCH($A77,'Annex 4 LDNO charges'!$A$12:$A$201,0)))</f>
        <v>BR1, BR2</v>
      </c>
      <c r="C77" s="167">
        <f>IFERROR(INDEX('Annex 1 LV, HV and UMS charges'!$C$12:$C$43,MATCH($A77,'Annex 1 LV, HV and UMS charges'!$A$12:$A$308,0)),INDEX('Annex 4 LDNO charges'!$C$12:$C$201,MATCH($A77,'Annex 4 LDNO charges'!$A$12:$A$201,0)))</f>
        <v>0</v>
      </c>
      <c r="D77" s="204"/>
      <c r="E77" s="204"/>
      <c r="F77" s="203">
        <f t="shared" si="1"/>
        <v>0</v>
      </c>
    </row>
    <row r="78" spans="1:6" ht="13.8" x14ac:dyDescent="0.25">
      <c r="A78" s="134" t="s">
        <v>1161</v>
      </c>
      <c r="B78" s="166" t="str">
        <f>IFERROR(INDEX('Annex 1 LV, HV and UMS charges'!$B$12:$B$43,MATCH($A78,'Annex 1 LV, HV and UMS charges'!$A$12:$A$308,0)),INDEX('Annex 4 LDNO charges'!$B$12:$B$201,MATCH($A78,'Annex 4 LDNO charges'!$A$12:$A$201,0)))</f>
        <v>BR6, BR7</v>
      </c>
      <c r="C78" s="167">
        <f>IFERROR(INDEX('Annex 1 LV, HV and UMS charges'!$C$12:$C$43,MATCH($A78,'Annex 1 LV, HV and UMS charges'!$A$12:$A$308,0)),INDEX('Annex 4 LDNO charges'!$C$12:$C$201,MATCH($A78,'Annex 4 LDNO charges'!$A$12:$A$201,0)))</f>
        <v>0</v>
      </c>
      <c r="D78" s="204"/>
      <c r="E78" s="204"/>
      <c r="F78" s="203">
        <f t="shared" si="1"/>
        <v>0</v>
      </c>
    </row>
    <row r="79" spans="1:6" ht="13.8" x14ac:dyDescent="0.25">
      <c r="A79" s="134" t="s">
        <v>1162</v>
      </c>
      <c r="B79" s="166" t="str">
        <f>IFERROR(INDEX('Annex 1 LV, HV and UMS charges'!$B$12:$B$43,MATCH($A79,'Annex 1 LV, HV and UMS charges'!$A$12:$A$308,0)),INDEX('Annex 4 LDNO charges'!$B$12:$B$201,MATCH($A79,'Annex 4 LDNO charges'!$A$12:$A$201,0)))</f>
        <v>BR3</v>
      </c>
      <c r="C79" s="167">
        <f>IFERROR(INDEX('Annex 1 LV, HV and UMS charges'!$C$12:$C$43,MATCH($A79,'Annex 1 LV, HV and UMS charges'!$A$12:$A$308,0)),INDEX('Annex 4 LDNO charges'!$C$12:$C$201,MATCH($A79,'Annex 4 LDNO charges'!$A$12:$A$201,0)))</f>
        <v>0</v>
      </c>
      <c r="D79" s="204"/>
      <c r="E79" s="204"/>
      <c r="F79" s="203">
        <f t="shared" si="1"/>
        <v>0</v>
      </c>
    </row>
    <row r="80" spans="1:6" ht="13.8" x14ac:dyDescent="0.25">
      <c r="A80" s="134" t="s">
        <v>1164</v>
      </c>
      <c r="B80" s="166">
        <f>IFERROR(INDEX('Annex 1 LV, HV and UMS charges'!$B$12:$B$43,MATCH($A80,'Annex 1 LV, HV and UMS charges'!$A$12:$A$308,0)),INDEX('Annex 4 LDNO charges'!$B$12:$B$201,MATCH($A80,'Annex 4 LDNO charges'!$A$12:$A$201,0)))</f>
        <v>0</v>
      </c>
      <c r="C80" s="167">
        <f>IFERROR(INDEX('Annex 1 LV, HV and UMS charges'!$C$12:$C$43,MATCH($A80,'Annex 1 LV, HV and UMS charges'!$A$12:$A$308,0)),INDEX('Annex 4 LDNO charges'!$C$12:$C$201,MATCH($A80,'Annex 4 LDNO charges'!$A$12:$A$201,0)))</f>
        <v>0</v>
      </c>
      <c r="D80" s="204"/>
      <c r="E80" s="204"/>
      <c r="F80" s="203">
        <f t="shared" si="1"/>
        <v>0</v>
      </c>
    </row>
    <row r="81" spans="1:6" ht="13.8" x14ac:dyDescent="0.25">
      <c r="A81" s="134" t="s">
        <v>1165</v>
      </c>
      <c r="B81" s="166" t="str">
        <f>IFERROR(INDEX('Annex 1 LV, HV and UMS charges'!$B$12:$B$43,MATCH($A81,'Annex 1 LV, HV and UMS charges'!$A$12:$A$308,0)),INDEX('Annex 4 LDNO charges'!$B$12:$B$201,MATCH($A81,'Annex 4 LDNO charges'!$A$12:$A$201,0)))</f>
        <v>BR4</v>
      </c>
      <c r="C81" s="167">
        <f>IFERROR(INDEX('Annex 1 LV, HV and UMS charges'!$C$12:$C$43,MATCH($A81,'Annex 1 LV, HV and UMS charges'!$A$12:$A$308,0)),INDEX('Annex 4 LDNO charges'!$C$12:$C$201,MATCH($A81,'Annex 4 LDNO charges'!$A$12:$A$201,0)))</f>
        <v>0</v>
      </c>
      <c r="D81" s="204"/>
      <c r="E81" s="204"/>
      <c r="F81" s="203">
        <f t="shared" si="1"/>
        <v>0</v>
      </c>
    </row>
    <row r="82" spans="1:6" ht="13.8" x14ac:dyDescent="0.25">
      <c r="A82" s="134" t="s">
        <v>1167</v>
      </c>
      <c r="B82" s="166" t="str">
        <f>IFERROR(INDEX('Annex 1 LV, HV and UMS charges'!$B$12:$B$43,MATCH($A82,'Annex 1 LV, HV and UMS charges'!$A$12:$A$308,0)),INDEX('Annex 4 LDNO charges'!$B$12:$B$201,MATCH($A82,'Annex 4 LDNO charges'!$A$12:$A$201,0)))</f>
        <v xml:space="preserve"> </v>
      </c>
      <c r="C82" s="167" t="str">
        <f>IFERROR(INDEX('Annex 1 LV, HV and UMS charges'!$C$12:$C$43,MATCH($A82,'Annex 1 LV, HV and UMS charges'!$A$12:$A$308,0)),INDEX('Annex 4 LDNO charges'!$C$12:$C$201,MATCH($A82,'Annex 4 LDNO charges'!$A$12:$A$201,0)))</f>
        <v>0, 1, 2</v>
      </c>
      <c r="D82" s="203">
        <f>IF(IFERROR(FIND("RELATED MPAN",UPPER($A82)),0)+IFERROR(FIND("GENER",UPPER($A82)),0)+IFERROR(FIND("UNMETERED",UPPER($A82)),0)=0,D$5,0)</f>
        <v>0.18627539711380103</v>
      </c>
      <c r="E82" s="203">
        <f t="shared" ref="E82:E83" si="4">IF(IFERROR(FIND("RELATED MPAN",UPPER($A82)),0)+IFERROR(FIND("GENER",UPPER($A82)),0)+IFERROR(FIND("UNMETERED",UPPER($A82)),0)=0,E$5,0)</f>
        <v>0</v>
      </c>
      <c r="F82" s="203">
        <f t="shared" si="1"/>
        <v>0.46562202651327755</v>
      </c>
    </row>
    <row r="83" spans="1:6" ht="13.8" x14ac:dyDescent="0.25">
      <c r="A83" s="134" t="s">
        <v>1168</v>
      </c>
      <c r="B83" s="166" t="str">
        <f>IFERROR(INDEX('Annex 1 LV, HV and UMS charges'!$B$12:$B$43,MATCH($A83,'Annex 1 LV, HV and UMS charges'!$A$12:$A$308,0)),INDEX('Annex 4 LDNO charges'!$B$12:$B$201,MATCH($A83,'Annex 4 LDNO charges'!$A$12:$A$201,0)))</f>
        <v xml:space="preserve"> </v>
      </c>
      <c r="C83" s="167" t="str">
        <f>IFERROR(INDEX('Annex 1 LV, HV and UMS charges'!$C$12:$C$43,MATCH($A83,'Annex 1 LV, HV and UMS charges'!$A$12:$A$308,0)),INDEX('Annex 4 LDNO charges'!$C$12:$C$201,MATCH($A83,'Annex 4 LDNO charges'!$A$12:$A$201,0)))</f>
        <v>2</v>
      </c>
      <c r="D83" s="203">
        <f>IF(IFERROR(FIND("RELATED MPAN",UPPER($A83)),0)+IFERROR(FIND("GENER",UPPER($A83)),0)+IFERROR(FIND("UNMETERED",UPPER($A83)),0)=0,D$5,0)</f>
        <v>0</v>
      </c>
      <c r="E83" s="203">
        <f t="shared" si="4"/>
        <v>0</v>
      </c>
      <c r="F83" s="203">
        <f t="shared" si="1"/>
        <v>0</v>
      </c>
    </row>
    <row r="84" spans="1:6" ht="13.8" x14ac:dyDescent="0.25">
      <c r="A84" s="134" t="s">
        <v>1169</v>
      </c>
      <c r="B84" s="166" t="str">
        <f>IFERROR(INDEX('Annex 1 LV, HV and UMS charges'!$B$12:$B$43,MATCH($A84,'Annex 1 LV, HV and UMS charges'!$A$12:$A$308,0)),INDEX('Annex 4 LDNO charges'!$B$12:$B$201,MATCH($A84,'Annex 4 LDNO charges'!$A$12:$A$201,0)))</f>
        <v xml:space="preserve"> </v>
      </c>
      <c r="C84" s="167" t="str">
        <f>IFERROR(INDEX('Annex 1 LV, HV and UMS charges'!$C$12:$C$43,MATCH($A84,'Annex 1 LV, HV and UMS charges'!$A$12:$A$308,0)),INDEX('Annex 4 LDNO charges'!$C$12:$C$201,MATCH($A84,'Annex 4 LDNO charges'!$A$12:$A$201,0)))</f>
        <v>0, 3, 4, 5-8</v>
      </c>
      <c r="D84" s="204"/>
      <c r="E84" s="204"/>
      <c r="F84" s="203">
        <f t="shared" si="1"/>
        <v>0.46562202651327755</v>
      </c>
    </row>
    <row r="85" spans="1:6" ht="13.8" x14ac:dyDescent="0.25">
      <c r="A85" s="134" t="s">
        <v>1170</v>
      </c>
      <c r="B85" s="166" t="str">
        <f>IFERROR(INDEX('Annex 1 LV, HV and UMS charges'!$B$12:$B$43,MATCH($A85,'Annex 1 LV, HV and UMS charges'!$A$12:$A$308,0)),INDEX('Annex 4 LDNO charges'!$B$12:$B$201,MATCH($A85,'Annex 4 LDNO charges'!$A$12:$A$201,0)))</f>
        <v xml:space="preserve"> </v>
      </c>
      <c r="C85" s="167" t="str">
        <f>IFERROR(INDEX('Annex 1 LV, HV and UMS charges'!$C$12:$C$43,MATCH($A85,'Annex 1 LV, HV and UMS charges'!$A$12:$A$308,0)),INDEX('Annex 4 LDNO charges'!$C$12:$C$201,MATCH($A85,'Annex 4 LDNO charges'!$A$12:$A$201,0)))</f>
        <v>0, 3, 4, 5-8</v>
      </c>
      <c r="D85" s="204"/>
      <c r="E85" s="204"/>
      <c r="F85" s="203">
        <f t="shared" si="1"/>
        <v>0.46562202651327755</v>
      </c>
    </row>
    <row r="86" spans="1:6" ht="13.8" x14ac:dyDescent="0.25">
      <c r="A86" s="134" t="s">
        <v>1171</v>
      </c>
      <c r="B86" s="166" t="str">
        <f>IFERROR(INDEX('Annex 1 LV, HV and UMS charges'!$B$12:$B$43,MATCH($A86,'Annex 1 LV, HV and UMS charges'!$A$12:$A$308,0)),INDEX('Annex 4 LDNO charges'!$B$12:$B$201,MATCH($A86,'Annex 4 LDNO charges'!$A$12:$A$201,0)))</f>
        <v xml:space="preserve"> </v>
      </c>
      <c r="C86" s="167" t="str">
        <f>IFERROR(INDEX('Annex 1 LV, HV and UMS charges'!$C$12:$C$43,MATCH($A86,'Annex 1 LV, HV and UMS charges'!$A$12:$A$308,0)),INDEX('Annex 4 LDNO charges'!$C$12:$C$201,MATCH($A86,'Annex 4 LDNO charges'!$A$12:$A$201,0)))</f>
        <v>0, 3, 4, 5-8</v>
      </c>
      <c r="D86" s="204"/>
      <c r="E86" s="204"/>
      <c r="F86" s="203">
        <f t="shared" ref="F86:F149" si="5">IF(IFERROR(FIND("RELATED MPAN",UPPER($A86)),0)+IFERROR(FIND("GENER",UPPER($A86)),0)+IFERROR(FIND("UNMETERED",UPPER($A86)),0)=0,F$5,0)</f>
        <v>0.46562202651327755</v>
      </c>
    </row>
    <row r="87" spans="1:6" ht="13.8" x14ac:dyDescent="0.25">
      <c r="A87" s="134" t="s">
        <v>1172</v>
      </c>
      <c r="B87" s="166" t="str">
        <f>IFERROR(INDEX('Annex 1 LV, HV and UMS charges'!$B$12:$B$43,MATCH($A87,'Annex 1 LV, HV and UMS charges'!$A$12:$A$308,0)),INDEX('Annex 4 LDNO charges'!$B$12:$B$201,MATCH($A87,'Annex 4 LDNO charges'!$A$12:$A$201,0)))</f>
        <v xml:space="preserve"> </v>
      </c>
      <c r="C87" s="167" t="str">
        <f>IFERROR(INDEX('Annex 1 LV, HV and UMS charges'!$C$12:$C$43,MATCH($A87,'Annex 1 LV, HV and UMS charges'!$A$12:$A$308,0)),INDEX('Annex 4 LDNO charges'!$C$12:$C$201,MATCH($A87,'Annex 4 LDNO charges'!$A$12:$A$201,0)))</f>
        <v>0, 3, 4, 5-8</v>
      </c>
      <c r="D87" s="204"/>
      <c r="E87" s="204"/>
      <c r="F87" s="203">
        <f t="shared" si="5"/>
        <v>0.46562202651327755</v>
      </c>
    </row>
    <row r="88" spans="1:6" ht="13.8" x14ac:dyDescent="0.25">
      <c r="A88" s="134" t="s">
        <v>1173</v>
      </c>
      <c r="B88" s="166" t="str">
        <f>IFERROR(INDEX('Annex 1 LV, HV and UMS charges'!$B$12:$B$43,MATCH($A88,'Annex 1 LV, HV and UMS charges'!$A$12:$A$308,0)),INDEX('Annex 4 LDNO charges'!$B$12:$B$201,MATCH($A88,'Annex 4 LDNO charges'!$A$12:$A$201,0)))</f>
        <v xml:space="preserve"> </v>
      </c>
      <c r="C88" s="167" t="str">
        <f>IFERROR(INDEX('Annex 1 LV, HV and UMS charges'!$C$12:$C$43,MATCH($A88,'Annex 1 LV, HV and UMS charges'!$A$12:$A$308,0)),INDEX('Annex 4 LDNO charges'!$C$12:$C$201,MATCH($A88,'Annex 4 LDNO charges'!$A$12:$A$201,0)))</f>
        <v>0, 3, 4, 5-8</v>
      </c>
      <c r="D88" s="204"/>
      <c r="E88" s="204"/>
      <c r="F88" s="203">
        <f t="shared" si="5"/>
        <v>0.46562202651327755</v>
      </c>
    </row>
    <row r="89" spans="1:6" ht="13.8" x14ac:dyDescent="0.25">
      <c r="A89" s="134" t="s">
        <v>1174</v>
      </c>
      <c r="B89" s="166" t="str">
        <f>IFERROR(INDEX('Annex 1 LV, HV and UMS charges'!$B$12:$B$43,MATCH($A89,'Annex 1 LV, HV and UMS charges'!$A$12:$A$308,0)),INDEX('Annex 4 LDNO charges'!$B$12:$B$201,MATCH($A89,'Annex 4 LDNO charges'!$A$12:$A$201,0)))</f>
        <v xml:space="preserve"> </v>
      </c>
      <c r="C89" s="167" t="str">
        <f>IFERROR(INDEX('Annex 1 LV, HV and UMS charges'!$C$12:$C$43,MATCH($A89,'Annex 1 LV, HV and UMS charges'!$A$12:$A$308,0)),INDEX('Annex 4 LDNO charges'!$C$12:$C$201,MATCH($A89,'Annex 4 LDNO charges'!$A$12:$A$201,0)))</f>
        <v>4</v>
      </c>
      <c r="D89" s="204"/>
      <c r="E89" s="204"/>
      <c r="F89" s="203">
        <f t="shared" si="5"/>
        <v>0</v>
      </c>
    </row>
    <row r="90" spans="1:6" ht="13.8" x14ac:dyDescent="0.25">
      <c r="A90" s="134" t="s">
        <v>1175</v>
      </c>
      <c r="B90" s="166" t="str">
        <f>IFERROR(INDEX('Annex 1 LV, HV and UMS charges'!$B$12:$B$43,MATCH($A90,'Annex 1 LV, HV and UMS charges'!$A$12:$A$308,0)),INDEX('Annex 4 LDNO charges'!$B$12:$B$201,MATCH($A90,'Annex 4 LDNO charges'!$A$12:$A$201,0)))</f>
        <v xml:space="preserve"> </v>
      </c>
      <c r="C90" s="167">
        <f>IFERROR(INDEX('Annex 1 LV, HV and UMS charges'!$C$12:$C$43,MATCH($A90,'Annex 1 LV, HV and UMS charges'!$A$12:$A$308,0)),INDEX('Annex 4 LDNO charges'!$C$12:$C$201,MATCH($A90,'Annex 4 LDNO charges'!$A$12:$A$201,0)))</f>
        <v>0</v>
      </c>
      <c r="D90" s="204"/>
      <c r="E90" s="204"/>
      <c r="F90" s="203">
        <f t="shared" si="5"/>
        <v>0.46562202651327755</v>
      </c>
    </row>
    <row r="91" spans="1:6" ht="13.8" x14ac:dyDescent="0.25">
      <c r="A91" s="134" t="s">
        <v>1176</v>
      </c>
      <c r="B91" s="166" t="str">
        <f>IFERROR(INDEX('Annex 1 LV, HV and UMS charges'!$B$12:$B$43,MATCH($A91,'Annex 1 LV, HV and UMS charges'!$A$12:$A$308,0)),INDEX('Annex 4 LDNO charges'!$B$12:$B$201,MATCH($A91,'Annex 4 LDNO charges'!$A$12:$A$201,0)))</f>
        <v xml:space="preserve"> </v>
      </c>
      <c r="C91" s="167">
        <f>IFERROR(INDEX('Annex 1 LV, HV and UMS charges'!$C$12:$C$43,MATCH($A91,'Annex 1 LV, HV and UMS charges'!$A$12:$A$308,0)),INDEX('Annex 4 LDNO charges'!$C$12:$C$201,MATCH($A91,'Annex 4 LDNO charges'!$A$12:$A$201,0)))</f>
        <v>0</v>
      </c>
      <c r="D91" s="204"/>
      <c r="E91" s="204"/>
      <c r="F91" s="203">
        <f t="shared" si="5"/>
        <v>0.46562202651327755</v>
      </c>
    </row>
    <row r="92" spans="1:6" ht="13.8" x14ac:dyDescent="0.25">
      <c r="A92" s="134" t="s">
        <v>1177</v>
      </c>
      <c r="B92" s="166" t="str">
        <f>IFERROR(INDEX('Annex 1 LV, HV and UMS charges'!$B$12:$B$43,MATCH($A92,'Annex 1 LV, HV and UMS charges'!$A$12:$A$308,0)),INDEX('Annex 4 LDNO charges'!$B$12:$B$201,MATCH($A92,'Annex 4 LDNO charges'!$A$12:$A$201,0)))</f>
        <v xml:space="preserve"> </v>
      </c>
      <c r="C92" s="167">
        <f>IFERROR(INDEX('Annex 1 LV, HV and UMS charges'!$C$12:$C$43,MATCH($A92,'Annex 1 LV, HV and UMS charges'!$A$12:$A$308,0)),INDEX('Annex 4 LDNO charges'!$C$12:$C$201,MATCH($A92,'Annex 4 LDNO charges'!$A$12:$A$201,0)))</f>
        <v>0</v>
      </c>
      <c r="D92" s="204"/>
      <c r="E92" s="204"/>
      <c r="F92" s="203">
        <f t="shared" si="5"/>
        <v>0.46562202651327755</v>
      </c>
    </row>
    <row r="93" spans="1:6" ht="13.8" x14ac:dyDescent="0.25">
      <c r="A93" s="134" t="s">
        <v>1178</v>
      </c>
      <c r="B93" s="166" t="str">
        <f>IFERROR(INDEX('Annex 1 LV, HV and UMS charges'!$B$12:$B$43,MATCH($A93,'Annex 1 LV, HV and UMS charges'!$A$12:$A$308,0)),INDEX('Annex 4 LDNO charges'!$B$12:$B$201,MATCH($A93,'Annex 4 LDNO charges'!$A$12:$A$201,0)))</f>
        <v xml:space="preserve"> </v>
      </c>
      <c r="C93" s="167">
        <f>IFERROR(INDEX('Annex 1 LV, HV and UMS charges'!$C$12:$C$43,MATCH($A93,'Annex 1 LV, HV and UMS charges'!$A$12:$A$308,0)),INDEX('Annex 4 LDNO charges'!$C$12:$C$201,MATCH($A93,'Annex 4 LDNO charges'!$A$12:$A$201,0)))</f>
        <v>0</v>
      </c>
      <c r="D93" s="204"/>
      <c r="E93" s="204"/>
      <c r="F93" s="203">
        <f t="shared" si="5"/>
        <v>0.46562202651327755</v>
      </c>
    </row>
    <row r="94" spans="1:6" ht="13.8" x14ac:dyDescent="0.25">
      <c r="A94" s="134" t="s">
        <v>1179</v>
      </c>
      <c r="B94" s="166" t="str">
        <f>IFERROR(INDEX('Annex 1 LV, HV and UMS charges'!$B$12:$B$43,MATCH($A94,'Annex 1 LV, HV and UMS charges'!$A$12:$A$308,0)),INDEX('Annex 4 LDNO charges'!$B$12:$B$201,MATCH($A94,'Annex 4 LDNO charges'!$A$12:$A$201,0)))</f>
        <v xml:space="preserve"> </v>
      </c>
      <c r="C94" s="167">
        <f>IFERROR(INDEX('Annex 1 LV, HV and UMS charges'!$C$12:$C$43,MATCH($A94,'Annex 1 LV, HV and UMS charges'!$A$12:$A$308,0)),INDEX('Annex 4 LDNO charges'!$C$12:$C$201,MATCH($A94,'Annex 4 LDNO charges'!$A$12:$A$201,0)))</f>
        <v>0</v>
      </c>
      <c r="D94" s="204"/>
      <c r="E94" s="204"/>
      <c r="F94" s="203">
        <f t="shared" si="5"/>
        <v>0.46562202651327755</v>
      </c>
    </row>
    <row r="95" spans="1:6" ht="13.8" x14ac:dyDescent="0.25">
      <c r="A95" s="134" t="s">
        <v>1180</v>
      </c>
      <c r="B95" s="166" t="str">
        <f>IFERROR(INDEX('Annex 1 LV, HV and UMS charges'!$B$12:$B$43,MATCH($A95,'Annex 1 LV, HV and UMS charges'!$A$12:$A$308,0)),INDEX('Annex 4 LDNO charges'!$B$12:$B$201,MATCH($A95,'Annex 4 LDNO charges'!$A$12:$A$201,0)))</f>
        <v xml:space="preserve"> </v>
      </c>
      <c r="C95" s="167">
        <f>IFERROR(INDEX('Annex 1 LV, HV and UMS charges'!$C$12:$C$43,MATCH($A95,'Annex 1 LV, HV and UMS charges'!$A$12:$A$308,0)),INDEX('Annex 4 LDNO charges'!$C$12:$C$201,MATCH($A95,'Annex 4 LDNO charges'!$A$12:$A$201,0)))</f>
        <v>0</v>
      </c>
      <c r="D95" s="204"/>
      <c r="E95" s="204"/>
      <c r="F95" s="203">
        <f t="shared" si="5"/>
        <v>0.46562202651327755</v>
      </c>
    </row>
    <row r="96" spans="1:6" ht="13.8" x14ac:dyDescent="0.25">
      <c r="A96" s="134" t="s">
        <v>1181</v>
      </c>
      <c r="B96" s="166" t="str">
        <f>IFERROR(INDEX('Annex 1 LV, HV and UMS charges'!$B$12:$B$43,MATCH($A96,'Annex 1 LV, HV and UMS charges'!$A$12:$A$308,0)),INDEX('Annex 4 LDNO charges'!$B$12:$B$201,MATCH($A96,'Annex 4 LDNO charges'!$A$12:$A$201,0)))</f>
        <v xml:space="preserve"> </v>
      </c>
      <c r="C96" s="167">
        <f>IFERROR(INDEX('Annex 1 LV, HV and UMS charges'!$C$12:$C$43,MATCH($A96,'Annex 1 LV, HV and UMS charges'!$A$12:$A$308,0)),INDEX('Annex 4 LDNO charges'!$C$12:$C$201,MATCH($A96,'Annex 4 LDNO charges'!$A$12:$A$201,0)))</f>
        <v>0</v>
      </c>
      <c r="D96" s="204"/>
      <c r="E96" s="204"/>
      <c r="F96" s="203">
        <f t="shared" si="5"/>
        <v>0.46562202651327755</v>
      </c>
    </row>
    <row r="97" spans="1:6" ht="13.8" x14ac:dyDescent="0.25">
      <c r="A97" s="134" t="s">
        <v>1182</v>
      </c>
      <c r="B97" s="166" t="str">
        <f>IFERROR(INDEX('Annex 1 LV, HV and UMS charges'!$B$12:$B$43,MATCH($A97,'Annex 1 LV, HV and UMS charges'!$A$12:$A$308,0)),INDEX('Annex 4 LDNO charges'!$B$12:$B$201,MATCH($A97,'Annex 4 LDNO charges'!$A$12:$A$201,0)))</f>
        <v xml:space="preserve"> </v>
      </c>
      <c r="C97" s="167">
        <f>IFERROR(INDEX('Annex 1 LV, HV and UMS charges'!$C$12:$C$43,MATCH($A97,'Annex 1 LV, HV and UMS charges'!$A$12:$A$308,0)),INDEX('Annex 4 LDNO charges'!$C$12:$C$201,MATCH($A97,'Annex 4 LDNO charges'!$A$12:$A$201,0)))</f>
        <v>0</v>
      </c>
      <c r="D97" s="204"/>
      <c r="E97" s="204"/>
      <c r="F97" s="203">
        <f t="shared" si="5"/>
        <v>0.46562202651327755</v>
      </c>
    </row>
    <row r="98" spans="1:6" ht="13.8" x14ac:dyDescent="0.25">
      <c r="A98" s="134" t="s">
        <v>1183</v>
      </c>
      <c r="B98" s="166" t="str">
        <f>IFERROR(INDEX('Annex 1 LV, HV and UMS charges'!$B$12:$B$43,MATCH($A98,'Annex 1 LV, HV and UMS charges'!$A$12:$A$308,0)),INDEX('Annex 4 LDNO charges'!$B$12:$B$201,MATCH($A98,'Annex 4 LDNO charges'!$A$12:$A$201,0)))</f>
        <v xml:space="preserve"> </v>
      </c>
      <c r="C98" s="167">
        <f>IFERROR(INDEX('Annex 1 LV, HV and UMS charges'!$C$12:$C$43,MATCH($A98,'Annex 1 LV, HV and UMS charges'!$A$12:$A$308,0)),INDEX('Annex 4 LDNO charges'!$C$12:$C$201,MATCH($A98,'Annex 4 LDNO charges'!$A$12:$A$201,0)))</f>
        <v>0</v>
      </c>
      <c r="D98" s="204"/>
      <c r="E98" s="204"/>
      <c r="F98" s="203">
        <f t="shared" si="5"/>
        <v>0.46562202651327755</v>
      </c>
    </row>
    <row r="99" spans="1:6" ht="13.8" x14ac:dyDescent="0.25">
      <c r="A99" s="134" t="s">
        <v>1184</v>
      </c>
      <c r="B99" s="166" t="str">
        <f>IFERROR(INDEX('Annex 1 LV, HV and UMS charges'!$B$12:$B$43,MATCH($A99,'Annex 1 LV, HV and UMS charges'!$A$12:$A$308,0)),INDEX('Annex 4 LDNO charges'!$B$12:$B$201,MATCH($A99,'Annex 4 LDNO charges'!$A$12:$A$201,0)))</f>
        <v xml:space="preserve"> </v>
      </c>
      <c r="C99" s="167">
        <f>IFERROR(INDEX('Annex 1 LV, HV and UMS charges'!$C$12:$C$43,MATCH($A99,'Annex 1 LV, HV and UMS charges'!$A$12:$A$308,0)),INDEX('Annex 4 LDNO charges'!$C$12:$C$201,MATCH($A99,'Annex 4 LDNO charges'!$A$12:$A$201,0)))</f>
        <v>0</v>
      </c>
      <c r="D99" s="204"/>
      <c r="E99" s="204"/>
      <c r="F99" s="203">
        <f t="shared" si="5"/>
        <v>0.46562202651327755</v>
      </c>
    </row>
    <row r="100" spans="1:6" ht="13.8" x14ac:dyDescent="0.25">
      <c r="A100" s="134" t="s">
        <v>1185</v>
      </c>
      <c r="B100" s="166" t="str">
        <f>IFERROR(INDEX('Annex 1 LV, HV and UMS charges'!$B$12:$B$43,MATCH($A100,'Annex 1 LV, HV and UMS charges'!$A$12:$A$308,0)),INDEX('Annex 4 LDNO charges'!$B$12:$B$201,MATCH($A100,'Annex 4 LDNO charges'!$A$12:$A$201,0)))</f>
        <v xml:space="preserve"> </v>
      </c>
      <c r="C100" s="167">
        <f>IFERROR(INDEX('Annex 1 LV, HV and UMS charges'!$C$12:$C$43,MATCH($A100,'Annex 1 LV, HV and UMS charges'!$A$12:$A$308,0)),INDEX('Annex 4 LDNO charges'!$C$12:$C$201,MATCH($A100,'Annex 4 LDNO charges'!$A$12:$A$201,0)))</f>
        <v>0</v>
      </c>
      <c r="D100" s="204"/>
      <c r="E100" s="204"/>
      <c r="F100" s="203">
        <f t="shared" si="5"/>
        <v>0.46562202651327755</v>
      </c>
    </row>
    <row r="101" spans="1:6" ht="13.8" x14ac:dyDescent="0.25">
      <c r="A101" s="134" t="s">
        <v>1186</v>
      </c>
      <c r="B101" s="166" t="str">
        <f>IFERROR(INDEX('Annex 1 LV, HV and UMS charges'!$B$12:$B$43,MATCH($A101,'Annex 1 LV, HV and UMS charges'!$A$12:$A$308,0)),INDEX('Annex 4 LDNO charges'!$B$12:$B$201,MATCH($A101,'Annex 4 LDNO charges'!$A$12:$A$201,0)))</f>
        <v xml:space="preserve"> </v>
      </c>
      <c r="C101" s="167">
        <f>IFERROR(INDEX('Annex 1 LV, HV and UMS charges'!$C$12:$C$43,MATCH($A101,'Annex 1 LV, HV and UMS charges'!$A$12:$A$308,0)),INDEX('Annex 4 LDNO charges'!$C$12:$C$201,MATCH($A101,'Annex 4 LDNO charges'!$A$12:$A$201,0)))</f>
        <v>0</v>
      </c>
      <c r="D101" s="204"/>
      <c r="E101" s="204"/>
      <c r="F101" s="203">
        <f t="shared" si="5"/>
        <v>0.46562202651327755</v>
      </c>
    </row>
    <row r="102" spans="1:6" ht="13.8" x14ac:dyDescent="0.25">
      <c r="A102" s="134" t="s">
        <v>1187</v>
      </c>
      <c r="B102" s="166" t="str">
        <f>IFERROR(INDEX('Annex 1 LV, HV and UMS charges'!$B$12:$B$43,MATCH($A102,'Annex 1 LV, HV and UMS charges'!$A$12:$A$308,0)),INDEX('Annex 4 LDNO charges'!$B$12:$B$201,MATCH($A102,'Annex 4 LDNO charges'!$A$12:$A$201,0)))</f>
        <v xml:space="preserve"> </v>
      </c>
      <c r="C102" s="167">
        <f>IFERROR(INDEX('Annex 1 LV, HV and UMS charges'!$C$12:$C$43,MATCH($A102,'Annex 1 LV, HV and UMS charges'!$A$12:$A$308,0)),INDEX('Annex 4 LDNO charges'!$C$12:$C$201,MATCH($A102,'Annex 4 LDNO charges'!$A$12:$A$201,0)))</f>
        <v>0</v>
      </c>
      <c r="D102" s="204"/>
      <c r="E102" s="204"/>
      <c r="F102" s="203">
        <f t="shared" si="5"/>
        <v>0.46562202651327755</v>
      </c>
    </row>
    <row r="103" spans="1:6" ht="13.8" x14ac:dyDescent="0.25">
      <c r="A103" s="134" t="s">
        <v>1188</v>
      </c>
      <c r="B103" s="166" t="str">
        <f>IFERROR(INDEX('Annex 1 LV, HV and UMS charges'!$B$12:$B$43,MATCH($A103,'Annex 1 LV, HV and UMS charges'!$A$12:$A$308,0)),INDEX('Annex 4 LDNO charges'!$B$12:$B$201,MATCH($A103,'Annex 4 LDNO charges'!$A$12:$A$201,0)))</f>
        <v xml:space="preserve"> </v>
      </c>
      <c r="C103" s="167">
        <f>IFERROR(INDEX('Annex 1 LV, HV and UMS charges'!$C$12:$C$43,MATCH($A103,'Annex 1 LV, HV and UMS charges'!$A$12:$A$308,0)),INDEX('Annex 4 LDNO charges'!$C$12:$C$201,MATCH($A103,'Annex 4 LDNO charges'!$A$12:$A$201,0)))</f>
        <v>0</v>
      </c>
      <c r="D103" s="204"/>
      <c r="E103" s="204"/>
      <c r="F103" s="203">
        <f t="shared" si="5"/>
        <v>0.46562202651327755</v>
      </c>
    </row>
    <row r="104" spans="1:6" ht="13.8" x14ac:dyDescent="0.25">
      <c r="A104" s="134" t="s">
        <v>1189</v>
      </c>
      <c r="B104" s="166" t="str">
        <f>IFERROR(INDEX('Annex 1 LV, HV and UMS charges'!$B$12:$B$43,MATCH($A104,'Annex 1 LV, HV and UMS charges'!$A$12:$A$308,0)),INDEX('Annex 4 LDNO charges'!$B$12:$B$201,MATCH($A104,'Annex 4 LDNO charges'!$A$12:$A$201,0)))</f>
        <v xml:space="preserve"> </v>
      </c>
      <c r="C104" s="167">
        <f>IFERROR(INDEX('Annex 1 LV, HV and UMS charges'!$C$12:$C$43,MATCH($A104,'Annex 1 LV, HV and UMS charges'!$A$12:$A$308,0)),INDEX('Annex 4 LDNO charges'!$C$12:$C$201,MATCH($A104,'Annex 4 LDNO charges'!$A$12:$A$201,0)))</f>
        <v>0</v>
      </c>
      <c r="D104" s="204"/>
      <c r="E104" s="204"/>
      <c r="F104" s="203">
        <f t="shared" si="5"/>
        <v>0.46562202651327755</v>
      </c>
    </row>
    <row r="105" spans="1:6" ht="13.8" x14ac:dyDescent="0.25">
      <c r="A105" s="134" t="s">
        <v>1190</v>
      </c>
      <c r="B105" s="166" t="str">
        <f>IFERROR(INDEX('Annex 1 LV, HV and UMS charges'!$B$12:$B$43,MATCH($A105,'Annex 1 LV, HV and UMS charges'!$A$12:$A$308,0)),INDEX('Annex 4 LDNO charges'!$B$12:$B$201,MATCH($A105,'Annex 4 LDNO charges'!$A$12:$A$201,0)))</f>
        <v xml:space="preserve"> </v>
      </c>
      <c r="C105" s="167" t="str">
        <f>IFERROR(INDEX('Annex 1 LV, HV and UMS charges'!$C$12:$C$43,MATCH($A105,'Annex 1 LV, HV and UMS charges'!$A$12:$A$308,0)),INDEX('Annex 4 LDNO charges'!$C$12:$C$201,MATCH($A105,'Annex 4 LDNO charges'!$A$12:$A$201,0)))</f>
        <v>0, 1 or 8</v>
      </c>
      <c r="D105" s="204"/>
      <c r="E105" s="204"/>
      <c r="F105" s="203">
        <f t="shared" si="5"/>
        <v>0</v>
      </c>
    </row>
    <row r="106" spans="1:6" ht="13.8" x14ac:dyDescent="0.25">
      <c r="A106" s="134" t="s">
        <v>1191</v>
      </c>
      <c r="B106" s="166" t="str">
        <f>IFERROR(INDEX('Annex 1 LV, HV and UMS charges'!$B$12:$B$43,MATCH($A106,'Annex 1 LV, HV and UMS charges'!$A$12:$A$308,0)),INDEX('Annex 4 LDNO charges'!$B$12:$B$201,MATCH($A106,'Annex 4 LDNO charges'!$A$12:$A$201,0)))</f>
        <v xml:space="preserve"> </v>
      </c>
      <c r="C106" s="167">
        <f>IFERROR(INDEX('Annex 1 LV, HV and UMS charges'!$C$12:$C$43,MATCH($A106,'Annex 1 LV, HV and UMS charges'!$A$12:$A$308,0)),INDEX('Annex 4 LDNO charges'!$C$12:$C$201,MATCH($A106,'Annex 4 LDNO charges'!$A$12:$A$201,0)))</f>
        <v>0</v>
      </c>
      <c r="D106" s="204"/>
      <c r="E106" s="204"/>
      <c r="F106" s="203">
        <f t="shared" si="5"/>
        <v>0</v>
      </c>
    </row>
    <row r="107" spans="1:6" ht="13.8" x14ac:dyDescent="0.25">
      <c r="A107" s="134" t="s">
        <v>1192</v>
      </c>
      <c r="B107" s="166" t="str">
        <f>IFERROR(INDEX('Annex 1 LV, HV and UMS charges'!$B$12:$B$43,MATCH($A107,'Annex 1 LV, HV and UMS charges'!$A$12:$A$308,0)),INDEX('Annex 4 LDNO charges'!$B$12:$B$201,MATCH($A107,'Annex 4 LDNO charges'!$A$12:$A$201,0)))</f>
        <v xml:space="preserve"> </v>
      </c>
      <c r="C107" s="167">
        <f>IFERROR(INDEX('Annex 1 LV, HV and UMS charges'!$C$12:$C$43,MATCH($A107,'Annex 1 LV, HV and UMS charges'!$A$12:$A$308,0)),INDEX('Annex 4 LDNO charges'!$C$12:$C$201,MATCH($A107,'Annex 4 LDNO charges'!$A$12:$A$201,0)))</f>
        <v>0</v>
      </c>
      <c r="D107" s="204"/>
      <c r="E107" s="204"/>
      <c r="F107" s="203">
        <f t="shared" si="5"/>
        <v>0</v>
      </c>
    </row>
    <row r="108" spans="1:6" ht="13.8" x14ac:dyDescent="0.25">
      <c r="A108" s="134" t="s">
        <v>1193</v>
      </c>
      <c r="B108" s="166" t="str">
        <f>IFERROR(INDEX('Annex 1 LV, HV and UMS charges'!$B$12:$B$43,MATCH($A108,'Annex 1 LV, HV and UMS charges'!$A$12:$A$308,0)),INDEX('Annex 4 LDNO charges'!$B$12:$B$201,MATCH($A108,'Annex 4 LDNO charges'!$A$12:$A$201,0)))</f>
        <v xml:space="preserve"> </v>
      </c>
      <c r="C108" s="167">
        <f>IFERROR(INDEX('Annex 1 LV, HV and UMS charges'!$C$12:$C$43,MATCH($A108,'Annex 1 LV, HV and UMS charges'!$A$12:$A$308,0)),INDEX('Annex 4 LDNO charges'!$C$12:$C$201,MATCH($A108,'Annex 4 LDNO charges'!$A$12:$A$201,0)))</f>
        <v>0</v>
      </c>
      <c r="D108" s="204"/>
      <c r="E108" s="204"/>
      <c r="F108" s="203">
        <f t="shared" si="5"/>
        <v>0</v>
      </c>
    </row>
    <row r="109" spans="1:6" ht="13.8" x14ac:dyDescent="0.25">
      <c r="A109" s="134" t="s">
        <v>1194</v>
      </c>
      <c r="B109" s="166" t="str">
        <f>IFERROR(INDEX('Annex 1 LV, HV and UMS charges'!$B$12:$B$43,MATCH($A109,'Annex 1 LV, HV and UMS charges'!$A$12:$A$308,0)),INDEX('Annex 4 LDNO charges'!$B$12:$B$201,MATCH($A109,'Annex 4 LDNO charges'!$A$12:$A$201,0)))</f>
        <v xml:space="preserve"> </v>
      </c>
      <c r="C109" s="167">
        <f>IFERROR(INDEX('Annex 1 LV, HV and UMS charges'!$C$12:$C$43,MATCH($A109,'Annex 1 LV, HV and UMS charges'!$A$12:$A$308,0)),INDEX('Annex 4 LDNO charges'!$C$12:$C$201,MATCH($A109,'Annex 4 LDNO charges'!$A$12:$A$201,0)))</f>
        <v>0</v>
      </c>
      <c r="D109" s="204"/>
      <c r="E109" s="204"/>
      <c r="F109" s="203">
        <f t="shared" si="5"/>
        <v>0</v>
      </c>
    </row>
    <row r="110" spans="1:6" ht="13.8" x14ac:dyDescent="0.25">
      <c r="A110" s="134" t="s">
        <v>1195</v>
      </c>
      <c r="B110" s="166" t="str">
        <f>IFERROR(INDEX('Annex 1 LV, HV and UMS charges'!$B$12:$B$43,MATCH($A110,'Annex 1 LV, HV and UMS charges'!$A$12:$A$308,0)),INDEX('Annex 4 LDNO charges'!$B$12:$B$201,MATCH($A110,'Annex 4 LDNO charges'!$A$12:$A$201,0)))</f>
        <v xml:space="preserve"> </v>
      </c>
      <c r="C110" s="167">
        <f>IFERROR(INDEX('Annex 1 LV, HV and UMS charges'!$C$12:$C$43,MATCH($A110,'Annex 1 LV, HV and UMS charges'!$A$12:$A$308,0)),INDEX('Annex 4 LDNO charges'!$C$12:$C$201,MATCH($A110,'Annex 4 LDNO charges'!$A$12:$A$201,0)))</f>
        <v>0</v>
      </c>
      <c r="D110" s="204"/>
      <c r="E110" s="204"/>
      <c r="F110" s="203">
        <f t="shared" si="5"/>
        <v>0</v>
      </c>
    </row>
    <row r="111" spans="1:6" ht="13.8" x14ac:dyDescent="0.25">
      <c r="A111" s="134" t="s">
        <v>1196</v>
      </c>
      <c r="B111" s="166" t="str">
        <f>IFERROR(INDEX('Annex 1 LV, HV and UMS charges'!$B$12:$B$43,MATCH($A111,'Annex 1 LV, HV and UMS charges'!$A$12:$A$308,0)),INDEX('Annex 4 LDNO charges'!$B$12:$B$201,MATCH($A111,'Annex 4 LDNO charges'!$A$12:$A$201,0)))</f>
        <v>B6A, B6C</v>
      </c>
      <c r="C111" s="167" t="str">
        <f>IFERROR(INDEX('Annex 1 LV, HV and UMS charges'!$C$12:$C$43,MATCH($A111,'Annex 1 LV, HV and UMS charges'!$A$12:$A$308,0)),INDEX('Annex 4 LDNO charges'!$C$12:$C$201,MATCH($A111,'Annex 4 LDNO charges'!$A$12:$A$201,0)))</f>
        <v>0, 1, 2</v>
      </c>
      <c r="D111" s="203">
        <f>IF(IFERROR(FIND("RELATED MPAN",UPPER($A111)),0)+IFERROR(FIND("GENER",UPPER($A111)),0)+IFERROR(FIND("UNMETERED",UPPER($A111)),0)=0,D$5,0)</f>
        <v>0.18627539711380103</v>
      </c>
      <c r="E111" s="203">
        <f t="shared" ref="E111:E112" si="6">IF(IFERROR(FIND("RELATED MPAN",UPPER($A111)),0)+IFERROR(FIND("GENER",UPPER($A111)),0)+IFERROR(FIND("UNMETERED",UPPER($A111)),0)=0,E$5,0)</f>
        <v>0</v>
      </c>
      <c r="F111" s="203">
        <f t="shared" si="5"/>
        <v>0.46562202651327755</v>
      </c>
    </row>
    <row r="112" spans="1:6" ht="13.8" x14ac:dyDescent="0.25">
      <c r="A112" s="134" t="s">
        <v>1197</v>
      </c>
      <c r="B112" s="166" t="str">
        <f>IFERROR(INDEX('Annex 1 LV, HV and UMS charges'!$B$12:$B$43,MATCH($A112,'Annex 1 LV, HV and UMS charges'!$A$12:$A$308,0)),INDEX('Annex 4 LDNO charges'!$B$12:$B$201,MATCH($A112,'Annex 4 LDNO charges'!$A$12:$A$201,0)))</f>
        <v>B6B, B6D</v>
      </c>
      <c r="C112" s="167" t="str">
        <f>IFERROR(INDEX('Annex 1 LV, HV and UMS charges'!$C$12:$C$43,MATCH($A112,'Annex 1 LV, HV and UMS charges'!$A$12:$A$308,0)),INDEX('Annex 4 LDNO charges'!$C$12:$C$201,MATCH($A112,'Annex 4 LDNO charges'!$A$12:$A$201,0)))</f>
        <v>2</v>
      </c>
      <c r="D112" s="203">
        <f>IF(IFERROR(FIND("RELATED MPAN",UPPER($A112)),0)+IFERROR(FIND("GENER",UPPER($A112)),0)+IFERROR(FIND("UNMETERED",UPPER($A112)),0)=0,D$5,0)</f>
        <v>0</v>
      </c>
      <c r="E112" s="203">
        <f t="shared" si="6"/>
        <v>0</v>
      </c>
      <c r="F112" s="203">
        <f t="shared" si="5"/>
        <v>0</v>
      </c>
    </row>
    <row r="113" spans="1:6" ht="13.8" x14ac:dyDescent="0.25">
      <c r="A113" s="134" t="s">
        <v>1198</v>
      </c>
      <c r="B113" s="166" t="str">
        <f>IFERROR(INDEX('Annex 1 LV, HV and UMS charges'!$B$12:$B$43,MATCH($A113,'Annex 1 LV, HV and UMS charges'!$A$12:$A$308,0)),INDEX('Annex 4 LDNO charges'!$B$12:$B$201,MATCH($A113,'Annex 4 LDNO charges'!$A$12:$A$201,0)))</f>
        <v>B6E</v>
      </c>
      <c r="C113" s="167" t="str">
        <f>IFERROR(INDEX('Annex 1 LV, HV and UMS charges'!$C$12:$C$43,MATCH($A113,'Annex 1 LV, HV and UMS charges'!$A$12:$A$308,0)),INDEX('Annex 4 LDNO charges'!$C$12:$C$201,MATCH($A113,'Annex 4 LDNO charges'!$A$12:$A$201,0)))</f>
        <v>0, 3, 4, 5-8</v>
      </c>
      <c r="D113" s="204"/>
      <c r="E113" s="204"/>
      <c r="F113" s="203">
        <f t="shared" si="5"/>
        <v>0.46562202651327755</v>
      </c>
    </row>
    <row r="114" spans="1:6" ht="13.8" x14ac:dyDescent="0.25">
      <c r="A114" s="134" t="s">
        <v>1200</v>
      </c>
      <c r="B114" s="166" t="str">
        <f>IFERROR(INDEX('Annex 1 LV, HV and UMS charges'!$B$12:$B$43,MATCH($A114,'Annex 1 LV, HV and UMS charges'!$A$12:$A$308,0)),INDEX('Annex 4 LDNO charges'!$B$12:$B$201,MATCH($A114,'Annex 4 LDNO charges'!$A$12:$A$201,0)))</f>
        <v>B7A</v>
      </c>
      <c r="C114" s="167" t="str">
        <f>IFERROR(INDEX('Annex 1 LV, HV and UMS charges'!$C$12:$C$43,MATCH($A114,'Annex 1 LV, HV and UMS charges'!$A$12:$A$308,0)),INDEX('Annex 4 LDNO charges'!$C$12:$C$201,MATCH($A114,'Annex 4 LDNO charges'!$A$12:$A$201,0)))</f>
        <v>0, 3, 4, 5-8</v>
      </c>
      <c r="D114" s="204"/>
      <c r="E114" s="204"/>
      <c r="F114" s="203">
        <f t="shared" si="5"/>
        <v>0.46562202651327755</v>
      </c>
    </row>
    <row r="115" spans="1:6" ht="13.8" x14ac:dyDescent="0.25">
      <c r="A115" s="134" t="s">
        <v>1202</v>
      </c>
      <c r="B115" s="166" t="str">
        <f>IFERROR(INDEX('Annex 1 LV, HV and UMS charges'!$B$12:$B$43,MATCH($A115,'Annex 1 LV, HV and UMS charges'!$A$12:$A$308,0)),INDEX('Annex 4 LDNO charges'!$B$12:$B$201,MATCH($A115,'Annex 4 LDNO charges'!$A$12:$A$201,0)))</f>
        <v>B7B</v>
      </c>
      <c r="C115" s="167" t="str">
        <f>IFERROR(INDEX('Annex 1 LV, HV and UMS charges'!$C$12:$C$43,MATCH($A115,'Annex 1 LV, HV and UMS charges'!$A$12:$A$308,0)),INDEX('Annex 4 LDNO charges'!$C$12:$C$201,MATCH($A115,'Annex 4 LDNO charges'!$A$12:$A$201,0)))</f>
        <v>0, 3, 4, 5-8</v>
      </c>
      <c r="D115" s="204"/>
      <c r="E115" s="204"/>
      <c r="F115" s="203">
        <f t="shared" si="5"/>
        <v>0.46562202651327755</v>
      </c>
    </row>
    <row r="116" spans="1:6" ht="13.8" x14ac:dyDescent="0.25">
      <c r="A116" s="134" t="s">
        <v>1204</v>
      </c>
      <c r="B116" s="166" t="str">
        <f>IFERROR(INDEX('Annex 1 LV, HV and UMS charges'!$B$12:$B$43,MATCH($A116,'Annex 1 LV, HV and UMS charges'!$A$12:$A$308,0)),INDEX('Annex 4 LDNO charges'!$B$12:$B$201,MATCH($A116,'Annex 4 LDNO charges'!$A$12:$A$201,0)))</f>
        <v>B7C</v>
      </c>
      <c r="C116" s="167" t="str">
        <f>IFERROR(INDEX('Annex 1 LV, HV and UMS charges'!$C$12:$C$43,MATCH($A116,'Annex 1 LV, HV and UMS charges'!$A$12:$A$308,0)),INDEX('Annex 4 LDNO charges'!$C$12:$C$201,MATCH($A116,'Annex 4 LDNO charges'!$A$12:$A$201,0)))</f>
        <v>0, 3, 4, 5-8</v>
      </c>
      <c r="D116" s="204"/>
      <c r="E116" s="204"/>
      <c r="F116" s="203">
        <f t="shared" si="5"/>
        <v>0.46562202651327755</v>
      </c>
    </row>
    <row r="117" spans="1:6" ht="13.8" x14ac:dyDescent="0.25">
      <c r="A117" s="134" t="s">
        <v>1206</v>
      </c>
      <c r="B117" s="166" t="str">
        <f>IFERROR(INDEX('Annex 1 LV, HV and UMS charges'!$B$12:$B$43,MATCH($A117,'Annex 1 LV, HV and UMS charges'!$A$12:$A$308,0)),INDEX('Annex 4 LDNO charges'!$B$12:$B$201,MATCH($A117,'Annex 4 LDNO charges'!$A$12:$A$201,0)))</f>
        <v>B7D</v>
      </c>
      <c r="C117" s="167" t="str">
        <f>IFERROR(INDEX('Annex 1 LV, HV and UMS charges'!$C$12:$C$43,MATCH($A117,'Annex 1 LV, HV and UMS charges'!$A$12:$A$308,0)),INDEX('Annex 4 LDNO charges'!$C$12:$C$201,MATCH($A117,'Annex 4 LDNO charges'!$A$12:$A$201,0)))</f>
        <v>0, 3, 4, 5-8</v>
      </c>
      <c r="D117" s="204"/>
      <c r="E117" s="204"/>
      <c r="F117" s="203">
        <f t="shared" si="5"/>
        <v>0.46562202651327755</v>
      </c>
    </row>
    <row r="118" spans="1:6" ht="13.8" x14ac:dyDescent="0.25">
      <c r="A118" s="134" t="s">
        <v>1208</v>
      </c>
      <c r="B118" s="166" t="str">
        <f>IFERROR(INDEX('Annex 1 LV, HV and UMS charges'!$B$12:$B$43,MATCH($A118,'Annex 1 LV, HV and UMS charges'!$A$12:$A$308,0)),INDEX('Annex 4 LDNO charges'!$B$12:$B$201,MATCH($A118,'Annex 4 LDNO charges'!$A$12:$A$201,0)))</f>
        <v>B6L</v>
      </c>
      <c r="C118" s="167" t="str">
        <f>IFERROR(INDEX('Annex 1 LV, HV and UMS charges'!$C$12:$C$43,MATCH($A118,'Annex 1 LV, HV and UMS charges'!$A$12:$A$308,0)),INDEX('Annex 4 LDNO charges'!$C$12:$C$201,MATCH($A118,'Annex 4 LDNO charges'!$A$12:$A$201,0)))</f>
        <v>4</v>
      </c>
      <c r="D118" s="204"/>
      <c r="E118" s="204"/>
      <c r="F118" s="203">
        <f t="shared" si="5"/>
        <v>0</v>
      </c>
    </row>
    <row r="119" spans="1:6" ht="13.8" x14ac:dyDescent="0.25">
      <c r="A119" s="134" t="s">
        <v>1210</v>
      </c>
      <c r="B119" s="166" t="str">
        <f>IFERROR(INDEX('Annex 1 LV, HV and UMS charges'!$B$12:$B$43,MATCH($A119,'Annex 1 LV, HV and UMS charges'!$A$12:$A$308,0)),INDEX('Annex 4 LDNO charges'!$B$12:$B$201,MATCH($A119,'Annex 4 LDNO charges'!$A$12:$A$201,0)))</f>
        <v>B6F</v>
      </c>
      <c r="C119" s="167">
        <f>IFERROR(INDEX('Annex 1 LV, HV and UMS charges'!$C$12:$C$43,MATCH($A119,'Annex 1 LV, HV and UMS charges'!$A$12:$A$308,0)),INDEX('Annex 4 LDNO charges'!$C$12:$C$201,MATCH($A119,'Annex 4 LDNO charges'!$A$12:$A$201,0)))</f>
        <v>0</v>
      </c>
      <c r="D119" s="204"/>
      <c r="E119" s="204"/>
      <c r="F119" s="203">
        <f t="shared" si="5"/>
        <v>0.46562202651327755</v>
      </c>
    </row>
    <row r="120" spans="1:6" ht="13.8" x14ac:dyDescent="0.25">
      <c r="A120" s="134" t="s">
        <v>1212</v>
      </c>
      <c r="B120" s="166" t="str">
        <f>IFERROR(INDEX('Annex 1 LV, HV and UMS charges'!$B$12:$B$43,MATCH($A120,'Annex 1 LV, HV and UMS charges'!$A$12:$A$308,0)),INDEX('Annex 4 LDNO charges'!$B$12:$B$201,MATCH($A120,'Annex 4 LDNO charges'!$A$12:$A$201,0)))</f>
        <v>B8A</v>
      </c>
      <c r="C120" s="167">
        <f>IFERROR(INDEX('Annex 1 LV, HV and UMS charges'!$C$12:$C$43,MATCH($A120,'Annex 1 LV, HV and UMS charges'!$A$12:$A$308,0)),INDEX('Annex 4 LDNO charges'!$C$12:$C$201,MATCH($A120,'Annex 4 LDNO charges'!$A$12:$A$201,0)))</f>
        <v>0</v>
      </c>
      <c r="D120" s="204"/>
      <c r="E120" s="204"/>
      <c r="F120" s="203">
        <f t="shared" si="5"/>
        <v>0.46562202651327755</v>
      </c>
    </row>
    <row r="121" spans="1:6" ht="13.8" x14ac:dyDescent="0.25">
      <c r="A121" s="134" t="s">
        <v>1214</v>
      </c>
      <c r="B121" s="166" t="str">
        <f>IFERROR(INDEX('Annex 1 LV, HV and UMS charges'!$B$12:$B$43,MATCH($A121,'Annex 1 LV, HV and UMS charges'!$A$12:$A$308,0)),INDEX('Annex 4 LDNO charges'!$B$12:$B$201,MATCH($A121,'Annex 4 LDNO charges'!$A$12:$A$201,0)))</f>
        <v>B8B</v>
      </c>
      <c r="C121" s="167">
        <f>IFERROR(INDEX('Annex 1 LV, HV and UMS charges'!$C$12:$C$43,MATCH($A121,'Annex 1 LV, HV and UMS charges'!$A$12:$A$308,0)),INDEX('Annex 4 LDNO charges'!$C$12:$C$201,MATCH($A121,'Annex 4 LDNO charges'!$A$12:$A$201,0)))</f>
        <v>0</v>
      </c>
      <c r="D121" s="204"/>
      <c r="E121" s="204"/>
      <c r="F121" s="203">
        <f t="shared" si="5"/>
        <v>0.46562202651327755</v>
      </c>
    </row>
    <row r="122" spans="1:6" ht="13.8" x14ac:dyDescent="0.25">
      <c r="A122" s="134" t="s">
        <v>1216</v>
      </c>
      <c r="B122" s="166" t="str">
        <f>IFERROR(INDEX('Annex 1 LV, HV and UMS charges'!$B$12:$B$43,MATCH($A122,'Annex 1 LV, HV and UMS charges'!$A$12:$A$308,0)),INDEX('Annex 4 LDNO charges'!$B$12:$B$201,MATCH($A122,'Annex 4 LDNO charges'!$A$12:$A$201,0)))</f>
        <v>B8C</v>
      </c>
      <c r="C122" s="167">
        <f>IFERROR(INDEX('Annex 1 LV, HV and UMS charges'!$C$12:$C$43,MATCH($A122,'Annex 1 LV, HV and UMS charges'!$A$12:$A$308,0)),INDEX('Annex 4 LDNO charges'!$C$12:$C$201,MATCH($A122,'Annex 4 LDNO charges'!$A$12:$A$201,0)))</f>
        <v>0</v>
      </c>
      <c r="D122" s="204"/>
      <c r="E122" s="204"/>
      <c r="F122" s="203">
        <f t="shared" si="5"/>
        <v>0.46562202651327755</v>
      </c>
    </row>
    <row r="123" spans="1:6" ht="13.8" x14ac:dyDescent="0.25">
      <c r="A123" s="134" t="s">
        <v>1218</v>
      </c>
      <c r="B123" s="166" t="str">
        <f>IFERROR(INDEX('Annex 1 LV, HV and UMS charges'!$B$12:$B$43,MATCH($A123,'Annex 1 LV, HV and UMS charges'!$A$12:$A$308,0)),INDEX('Annex 4 LDNO charges'!$B$12:$B$201,MATCH($A123,'Annex 4 LDNO charges'!$A$12:$A$201,0)))</f>
        <v>B8D</v>
      </c>
      <c r="C123" s="167">
        <f>IFERROR(INDEX('Annex 1 LV, HV and UMS charges'!$C$12:$C$43,MATCH($A123,'Annex 1 LV, HV and UMS charges'!$A$12:$A$308,0)),INDEX('Annex 4 LDNO charges'!$C$12:$C$201,MATCH($A123,'Annex 4 LDNO charges'!$A$12:$A$201,0)))</f>
        <v>0</v>
      </c>
      <c r="D123" s="204"/>
      <c r="E123" s="204"/>
      <c r="F123" s="203">
        <f t="shared" si="5"/>
        <v>0.46562202651327755</v>
      </c>
    </row>
    <row r="124" spans="1:6" ht="13.8" x14ac:dyDescent="0.25">
      <c r="A124" s="134" t="s">
        <v>1220</v>
      </c>
      <c r="B124" s="166" t="str">
        <f>IFERROR(INDEX('Annex 1 LV, HV and UMS charges'!$B$12:$B$43,MATCH($A124,'Annex 1 LV, HV and UMS charges'!$A$12:$A$308,0)),INDEX('Annex 4 LDNO charges'!$B$12:$B$201,MATCH($A124,'Annex 4 LDNO charges'!$A$12:$A$201,0)))</f>
        <v>B8W</v>
      </c>
      <c r="C124" s="167">
        <f>IFERROR(INDEX('Annex 1 LV, HV and UMS charges'!$C$12:$C$43,MATCH($A124,'Annex 1 LV, HV and UMS charges'!$A$12:$A$308,0)),INDEX('Annex 4 LDNO charges'!$C$12:$C$201,MATCH($A124,'Annex 4 LDNO charges'!$A$12:$A$201,0)))</f>
        <v>0</v>
      </c>
      <c r="D124" s="204"/>
      <c r="E124" s="204"/>
      <c r="F124" s="203">
        <f t="shared" si="5"/>
        <v>0.46562202651327755</v>
      </c>
    </row>
    <row r="125" spans="1:6" ht="13.8" x14ac:dyDescent="0.25">
      <c r="A125" s="134" t="s">
        <v>1222</v>
      </c>
      <c r="B125" s="166" t="str">
        <f>IFERROR(INDEX('Annex 1 LV, HV and UMS charges'!$B$12:$B$43,MATCH($A125,'Annex 1 LV, HV and UMS charges'!$A$12:$A$308,0)),INDEX('Annex 4 LDNO charges'!$B$12:$B$201,MATCH($A125,'Annex 4 LDNO charges'!$A$12:$A$201,0)))</f>
        <v>B8E</v>
      </c>
      <c r="C125" s="167">
        <f>IFERROR(INDEX('Annex 1 LV, HV and UMS charges'!$C$12:$C$43,MATCH($A125,'Annex 1 LV, HV and UMS charges'!$A$12:$A$308,0)),INDEX('Annex 4 LDNO charges'!$C$12:$C$201,MATCH($A125,'Annex 4 LDNO charges'!$A$12:$A$201,0)))</f>
        <v>0</v>
      </c>
      <c r="D125" s="204"/>
      <c r="E125" s="204"/>
      <c r="F125" s="203">
        <f t="shared" si="5"/>
        <v>0.46562202651327755</v>
      </c>
    </row>
    <row r="126" spans="1:6" ht="13.8" x14ac:dyDescent="0.25">
      <c r="A126" s="134" t="s">
        <v>1224</v>
      </c>
      <c r="B126" s="166" t="str">
        <f>IFERROR(INDEX('Annex 1 LV, HV and UMS charges'!$B$12:$B$43,MATCH($A126,'Annex 1 LV, HV and UMS charges'!$A$12:$A$308,0)),INDEX('Annex 4 LDNO charges'!$B$12:$B$201,MATCH($A126,'Annex 4 LDNO charges'!$A$12:$A$201,0)))</f>
        <v>B8F</v>
      </c>
      <c r="C126" s="167">
        <f>IFERROR(INDEX('Annex 1 LV, HV and UMS charges'!$C$12:$C$43,MATCH($A126,'Annex 1 LV, HV and UMS charges'!$A$12:$A$308,0)),INDEX('Annex 4 LDNO charges'!$C$12:$C$201,MATCH($A126,'Annex 4 LDNO charges'!$A$12:$A$201,0)))</f>
        <v>0</v>
      </c>
      <c r="D126" s="204"/>
      <c r="E126" s="204"/>
      <c r="F126" s="203">
        <f t="shared" si="5"/>
        <v>0.46562202651327755</v>
      </c>
    </row>
    <row r="127" spans="1:6" ht="13.8" x14ac:dyDescent="0.25">
      <c r="A127" s="134" t="s">
        <v>1226</v>
      </c>
      <c r="B127" s="166" t="str">
        <f>IFERROR(INDEX('Annex 1 LV, HV and UMS charges'!$B$12:$B$43,MATCH($A127,'Annex 1 LV, HV and UMS charges'!$A$12:$A$308,0)),INDEX('Annex 4 LDNO charges'!$B$12:$B$201,MATCH($A127,'Annex 4 LDNO charges'!$A$12:$A$201,0)))</f>
        <v>B8G</v>
      </c>
      <c r="C127" s="167">
        <f>IFERROR(INDEX('Annex 1 LV, HV and UMS charges'!$C$12:$C$43,MATCH($A127,'Annex 1 LV, HV and UMS charges'!$A$12:$A$308,0)),INDEX('Annex 4 LDNO charges'!$C$12:$C$201,MATCH($A127,'Annex 4 LDNO charges'!$A$12:$A$201,0)))</f>
        <v>0</v>
      </c>
      <c r="D127" s="204"/>
      <c r="E127" s="204"/>
      <c r="F127" s="203">
        <f t="shared" si="5"/>
        <v>0.46562202651327755</v>
      </c>
    </row>
    <row r="128" spans="1:6" ht="13.8" x14ac:dyDescent="0.25">
      <c r="A128" s="134" t="s">
        <v>1228</v>
      </c>
      <c r="B128" s="166" t="str">
        <f>IFERROR(INDEX('Annex 1 LV, HV and UMS charges'!$B$12:$B$43,MATCH($A128,'Annex 1 LV, HV and UMS charges'!$A$12:$A$308,0)),INDEX('Annex 4 LDNO charges'!$B$12:$B$201,MATCH($A128,'Annex 4 LDNO charges'!$A$12:$A$201,0)))</f>
        <v>B8H</v>
      </c>
      <c r="C128" s="167">
        <f>IFERROR(INDEX('Annex 1 LV, HV and UMS charges'!$C$12:$C$43,MATCH($A128,'Annex 1 LV, HV and UMS charges'!$A$12:$A$308,0)),INDEX('Annex 4 LDNO charges'!$C$12:$C$201,MATCH($A128,'Annex 4 LDNO charges'!$A$12:$A$201,0)))</f>
        <v>0</v>
      </c>
      <c r="D128" s="204"/>
      <c r="E128" s="204"/>
      <c r="F128" s="203">
        <f t="shared" si="5"/>
        <v>0.46562202651327755</v>
      </c>
    </row>
    <row r="129" spans="1:6" ht="13.8" x14ac:dyDescent="0.25">
      <c r="A129" s="134" t="s">
        <v>1230</v>
      </c>
      <c r="B129" s="166" t="str">
        <f>IFERROR(INDEX('Annex 1 LV, HV and UMS charges'!$B$12:$B$43,MATCH($A129,'Annex 1 LV, HV and UMS charges'!$A$12:$A$308,0)),INDEX('Annex 4 LDNO charges'!$B$12:$B$201,MATCH($A129,'Annex 4 LDNO charges'!$A$12:$A$201,0)))</f>
        <v>B6G</v>
      </c>
      <c r="C129" s="167">
        <f>IFERROR(INDEX('Annex 1 LV, HV and UMS charges'!$C$12:$C$43,MATCH($A129,'Annex 1 LV, HV and UMS charges'!$A$12:$A$308,0)),INDEX('Annex 4 LDNO charges'!$C$12:$C$201,MATCH($A129,'Annex 4 LDNO charges'!$A$12:$A$201,0)))</f>
        <v>0</v>
      </c>
      <c r="D129" s="204"/>
      <c r="E129" s="204"/>
      <c r="F129" s="203">
        <f t="shared" si="5"/>
        <v>0.46562202651327755</v>
      </c>
    </row>
    <row r="130" spans="1:6" ht="13.8" x14ac:dyDescent="0.25">
      <c r="A130" s="134" t="s">
        <v>1232</v>
      </c>
      <c r="B130" s="166" t="str">
        <f>IFERROR(INDEX('Annex 1 LV, HV and UMS charges'!$B$12:$B$43,MATCH($A130,'Annex 1 LV, HV and UMS charges'!$A$12:$A$308,0)),INDEX('Annex 4 LDNO charges'!$B$12:$B$201,MATCH($A130,'Annex 4 LDNO charges'!$A$12:$A$201,0)))</f>
        <v>B8J</v>
      </c>
      <c r="C130" s="167">
        <f>IFERROR(INDEX('Annex 1 LV, HV and UMS charges'!$C$12:$C$43,MATCH($A130,'Annex 1 LV, HV and UMS charges'!$A$12:$A$308,0)),INDEX('Annex 4 LDNO charges'!$C$12:$C$201,MATCH($A130,'Annex 4 LDNO charges'!$A$12:$A$201,0)))</f>
        <v>0</v>
      </c>
      <c r="D130" s="204"/>
      <c r="E130" s="204"/>
      <c r="F130" s="203">
        <f t="shared" si="5"/>
        <v>0.46562202651327755</v>
      </c>
    </row>
    <row r="131" spans="1:6" ht="13.8" x14ac:dyDescent="0.25">
      <c r="A131" s="134" t="s">
        <v>1234</v>
      </c>
      <c r="B131" s="166" t="str">
        <f>IFERROR(INDEX('Annex 1 LV, HV and UMS charges'!$B$12:$B$43,MATCH($A131,'Annex 1 LV, HV and UMS charges'!$A$12:$A$308,0)),INDEX('Annex 4 LDNO charges'!$B$12:$B$201,MATCH($A131,'Annex 4 LDNO charges'!$A$12:$A$201,0)))</f>
        <v>B8K</v>
      </c>
      <c r="C131" s="167">
        <f>IFERROR(INDEX('Annex 1 LV, HV and UMS charges'!$C$12:$C$43,MATCH($A131,'Annex 1 LV, HV and UMS charges'!$A$12:$A$308,0)),INDEX('Annex 4 LDNO charges'!$C$12:$C$201,MATCH($A131,'Annex 4 LDNO charges'!$A$12:$A$201,0)))</f>
        <v>0</v>
      </c>
      <c r="D131" s="204"/>
      <c r="E131" s="204"/>
      <c r="F131" s="203">
        <f t="shared" si="5"/>
        <v>0.46562202651327755</v>
      </c>
    </row>
    <row r="132" spans="1:6" ht="13.8" x14ac:dyDescent="0.25">
      <c r="A132" s="134" t="s">
        <v>1236</v>
      </c>
      <c r="B132" s="166" t="str">
        <f>IFERROR(INDEX('Annex 1 LV, HV and UMS charges'!$B$12:$B$43,MATCH($A132,'Annex 1 LV, HV and UMS charges'!$A$12:$A$308,0)),INDEX('Annex 4 LDNO charges'!$B$12:$B$201,MATCH($A132,'Annex 4 LDNO charges'!$A$12:$A$201,0)))</f>
        <v>B8L</v>
      </c>
      <c r="C132" s="167">
        <f>IFERROR(INDEX('Annex 1 LV, HV and UMS charges'!$C$12:$C$43,MATCH($A132,'Annex 1 LV, HV and UMS charges'!$A$12:$A$308,0)),INDEX('Annex 4 LDNO charges'!$C$12:$C$201,MATCH($A132,'Annex 4 LDNO charges'!$A$12:$A$201,0)))</f>
        <v>0</v>
      </c>
      <c r="D132" s="204"/>
      <c r="E132" s="204"/>
      <c r="F132" s="203">
        <f t="shared" si="5"/>
        <v>0.46562202651327755</v>
      </c>
    </row>
    <row r="133" spans="1:6" ht="13.8" x14ac:dyDescent="0.25">
      <c r="A133" s="134" t="s">
        <v>1238</v>
      </c>
      <c r="B133" s="166" t="str">
        <f>IFERROR(INDEX('Annex 1 LV, HV and UMS charges'!$B$12:$B$43,MATCH($A133,'Annex 1 LV, HV and UMS charges'!$A$12:$A$308,0)),INDEX('Annex 4 LDNO charges'!$B$12:$B$201,MATCH($A133,'Annex 4 LDNO charges'!$A$12:$A$201,0)))</f>
        <v>B8M</v>
      </c>
      <c r="C133" s="167">
        <f>IFERROR(INDEX('Annex 1 LV, HV and UMS charges'!$C$12:$C$43,MATCH($A133,'Annex 1 LV, HV and UMS charges'!$A$12:$A$308,0)),INDEX('Annex 4 LDNO charges'!$C$12:$C$201,MATCH($A133,'Annex 4 LDNO charges'!$A$12:$A$201,0)))</f>
        <v>0</v>
      </c>
      <c r="D133" s="204"/>
      <c r="E133" s="204"/>
      <c r="F133" s="203">
        <f t="shared" si="5"/>
        <v>0.46562202651327755</v>
      </c>
    </row>
    <row r="134" spans="1:6" ht="13.8" x14ac:dyDescent="0.25">
      <c r="A134" s="134" t="s">
        <v>1240</v>
      </c>
      <c r="B134" s="166" t="str">
        <f>IFERROR(INDEX('Annex 1 LV, HV and UMS charges'!$B$12:$B$43,MATCH($A134,'Annex 1 LV, HV and UMS charges'!$A$12:$A$308,0)),INDEX('Annex 4 LDNO charges'!$B$12:$B$201,MATCH($A134,'Annex 4 LDNO charges'!$A$12:$A$201,0)))</f>
        <v>B6U, B6V</v>
      </c>
      <c r="C134" s="167" t="str">
        <f>IFERROR(INDEX('Annex 1 LV, HV and UMS charges'!$C$12:$C$43,MATCH($A134,'Annex 1 LV, HV and UMS charges'!$A$12:$A$308,0)),INDEX('Annex 4 LDNO charges'!$C$12:$C$201,MATCH($A134,'Annex 4 LDNO charges'!$A$12:$A$201,0)))</f>
        <v>0, 1 or 8</v>
      </c>
      <c r="D134" s="204"/>
      <c r="E134" s="204"/>
      <c r="F134" s="203">
        <f t="shared" si="5"/>
        <v>0</v>
      </c>
    </row>
    <row r="135" spans="1:6" ht="13.8" x14ac:dyDescent="0.25">
      <c r="A135" s="134" t="s">
        <v>1241</v>
      </c>
      <c r="B135" s="166" t="str">
        <f>IFERROR(INDEX('Annex 1 LV, HV and UMS charges'!$B$12:$B$43,MATCH($A135,'Annex 1 LV, HV and UMS charges'!$A$12:$A$308,0)),INDEX('Annex 4 LDNO charges'!$B$12:$B$201,MATCH($A135,'Annex 4 LDNO charges'!$A$12:$A$201,0)))</f>
        <v>BV1, BV2</v>
      </c>
      <c r="C135" s="167">
        <f>IFERROR(INDEX('Annex 1 LV, HV and UMS charges'!$C$12:$C$43,MATCH($A135,'Annex 1 LV, HV and UMS charges'!$A$12:$A$308,0)),INDEX('Annex 4 LDNO charges'!$C$12:$C$201,MATCH($A135,'Annex 4 LDNO charges'!$A$12:$A$201,0)))</f>
        <v>0</v>
      </c>
      <c r="D135" s="204"/>
      <c r="E135" s="204"/>
      <c r="F135" s="203">
        <f t="shared" si="5"/>
        <v>0</v>
      </c>
    </row>
    <row r="136" spans="1:6" ht="13.8" x14ac:dyDescent="0.25">
      <c r="A136" s="134" t="s">
        <v>1242</v>
      </c>
      <c r="B136" s="166" t="str">
        <f>IFERROR(INDEX('Annex 1 LV, HV and UMS charges'!$B$12:$B$43,MATCH($A136,'Annex 1 LV, HV and UMS charges'!$A$12:$A$308,0)),INDEX('Annex 4 LDNO charges'!$B$12:$B$201,MATCH($A136,'Annex 4 LDNO charges'!$A$12:$A$201,0)))</f>
        <v>BV6, BV7</v>
      </c>
      <c r="C136" s="167">
        <f>IFERROR(INDEX('Annex 1 LV, HV and UMS charges'!$C$12:$C$43,MATCH($A136,'Annex 1 LV, HV and UMS charges'!$A$12:$A$308,0)),INDEX('Annex 4 LDNO charges'!$C$12:$C$201,MATCH($A136,'Annex 4 LDNO charges'!$A$12:$A$201,0)))</f>
        <v>0</v>
      </c>
      <c r="D136" s="204"/>
      <c r="E136" s="204"/>
      <c r="F136" s="203">
        <f t="shared" si="5"/>
        <v>0</v>
      </c>
    </row>
    <row r="137" spans="1:6" ht="13.8" x14ac:dyDescent="0.25">
      <c r="A137" s="134" t="s">
        <v>1243</v>
      </c>
      <c r="B137" s="166" t="str">
        <f>IFERROR(INDEX('Annex 1 LV, HV and UMS charges'!$B$12:$B$43,MATCH($A137,'Annex 1 LV, HV and UMS charges'!$A$12:$A$308,0)),INDEX('Annex 4 LDNO charges'!$B$12:$B$201,MATCH($A137,'Annex 4 LDNO charges'!$A$12:$A$201,0)))</f>
        <v>BV3</v>
      </c>
      <c r="C137" s="167">
        <f>IFERROR(INDEX('Annex 1 LV, HV and UMS charges'!$C$12:$C$43,MATCH($A137,'Annex 1 LV, HV and UMS charges'!$A$12:$A$308,0)),INDEX('Annex 4 LDNO charges'!$C$12:$C$201,MATCH($A137,'Annex 4 LDNO charges'!$A$12:$A$201,0)))</f>
        <v>0</v>
      </c>
      <c r="D137" s="204"/>
      <c r="E137" s="204"/>
      <c r="F137" s="203">
        <f t="shared" si="5"/>
        <v>0</v>
      </c>
    </row>
    <row r="138" spans="1:6" ht="13.8" x14ac:dyDescent="0.25">
      <c r="A138" s="134" t="s">
        <v>1245</v>
      </c>
      <c r="B138" s="166" t="str">
        <f>IFERROR(INDEX('Annex 1 LV, HV and UMS charges'!$B$12:$B$43,MATCH($A138,'Annex 1 LV, HV and UMS charges'!$A$12:$A$308,0)),INDEX('Annex 4 LDNO charges'!$B$12:$B$201,MATCH($A138,'Annex 4 LDNO charges'!$A$12:$A$201,0)))</f>
        <v/>
      </c>
      <c r="C138" s="167">
        <f>IFERROR(INDEX('Annex 1 LV, HV and UMS charges'!$C$12:$C$43,MATCH($A138,'Annex 1 LV, HV and UMS charges'!$A$12:$A$308,0)),INDEX('Annex 4 LDNO charges'!$C$12:$C$201,MATCH($A138,'Annex 4 LDNO charges'!$A$12:$A$201,0)))</f>
        <v>0</v>
      </c>
      <c r="D138" s="204"/>
      <c r="E138" s="204"/>
      <c r="F138" s="203">
        <f t="shared" si="5"/>
        <v>0</v>
      </c>
    </row>
    <row r="139" spans="1:6" ht="13.8" x14ac:dyDescent="0.25">
      <c r="A139" s="134" t="s">
        <v>1246</v>
      </c>
      <c r="B139" s="166" t="str">
        <f>IFERROR(INDEX('Annex 1 LV, HV and UMS charges'!$B$12:$B$43,MATCH($A139,'Annex 1 LV, HV and UMS charges'!$A$12:$A$308,0)),INDEX('Annex 4 LDNO charges'!$B$12:$B$201,MATCH($A139,'Annex 4 LDNO charges'!$A$12:$A$201,0)))</f>
        <v>BV4</v>
      </c>
      <c r="C139" s="167">
        <f>IFERROR(INDEX('Annex 1 LV, HV and UMS charges'!$C$12:$C$43,MATCH($A139,'Annex 1 LV, HV and UMS charges'!$A$12:$A$308,0)),INDEX('Annex 4 LDNO charges'!$C$12:$C$201,MATCH($A139,'Annex 4 LDNO charges'!$A$12:$A$201,0)))</f>
        <v>0</v>
      </c>
      <c r="D139" s="204"/>
      <c r="E139" s="204"/>
      <c r="F139" s="203">
        <f t="shared" si="5"/>
        <v>0</v>
      </c>
    </row>
    <row r="140" spans="1:6" ht="13.8" x14ac:dyDescent="0.25">
      <c r="A140" s="134" t="s">
        <v>1248</v>
      </c>
      <c r="B140" s="166" t="str">
        <f>IFERROR(INDEX('Annex 1 LV, HV and UMS charges'!$B$12:$B$43,MATCH($A140,'Annex 1 LV, HV and UMS charges'!$A$12:$A$308,0)),INDEX('Annex 4 LDNO charges'!$B$12:$B$201,MATCH($A140,'Annex 4 LDNO charges'!$A$12:$A$201,0)))</f>
        <v/>
      </c>
      <c r="C140" s="167" t="str">
        <f>IFERROR(INDEX('Annex 1 LV, HV and UMS charges'!$C$12:$C$43,MATCH($A140,'Annex 1 LV, HV and UMS charges'!$A$12:$A$308,0)),INDEX('Annex 4 LDNO charges'!$C$12:$C$201,MATCH($A140,'Annex 4 LDNO charges'!$A$12:$A$201,0)))</f>
        <v>0, 1, 2</v>
      </c>
      <c r="D140" s="203">
        <f>IF(IFERROR(FIND("RELATED MPAN",UPPER($A140)),0)+IFERROR(FIND("GENER",UPPER($A140)),0)+IFERROR(FIND("UNMETERED",UPPER($A140)),0)=0,D$5,0)</f>
        <v>0.18627539711380103</v>
      </c>
      <c r="E140" s="203">
        <f t="shared" ref="E140:E141" si="7">IF(IFERROR(FIND("RELATED MPAN",UPPER($A140)),0)+IFERROR(FIND("GENER",UPPER($A140)),0)+IFERROR(FIND("UNMETERED",UPPER($A140)),0)=0,E$5,0)</f>
        <v>0</v>
      </c>
      <c r="F140" s="203">
        <f t="shared" si="5"/>
        <v>0.46562202651327755</v>
      </c>
    </row>
    <row r="141" spans="1:6" ht="13.8" x14ac:dyDescent="0.25">
      <c r="A141" s="134" t="s">
        <v>1249</v>
      </c>
      <c r="B141" s="166" t="str">
        <f>IFERROR(INDEX('Annex 1 LV, HV and UMS charges'!$B$12:$B$43,MATCH($A141,'Annex 1 LV, HV and UMS charges'!$A$12:$A$308,0)),INDEX('Annex 4 LDNO charges'!$B$12:$B$201,MATCH($A141,'Annex 4 LDNO charges'!$A$12:$A$201,0)))</f>
        <v/>
      </c>
      <c r="C141" s="167" t="str">
        <f>IFERROR(INDEX('Annex 1 LV, HV and UMS charges'!$C$12:$C$43,MATCH($A141,'Annex 1 LV, HV and UMS charges'!$A$12:$A$308,0)),INDEX('Annex 4 LDNO charges'!$C$12:$C$201,MATCH($A141,'Annex 4 LDNO charges'!$A$12:$A$201,0)))</f>
        <v>2</v>
      </c>
      <c r="D141" s="203">
        <f>IF(IFERROR(FIND("RELATED MPAN",UPPER($A141)),0)+IFERROR(FIND("GENER",UPPER($A141)),0)+IFERROR(FIND("UNMETERED",UPPER($A141)),0)=0,D$5,0)</f>
        <v>0</v>
      </c>
      <c r="E141" s="203">
        <f t="shared" si="7"/>
        <v>0</v>
      </c>
      <c r="F141" s="203">
        <f t="shared" si="5"/>
        <v>0</v>
      </c>
    </row>
    <row r="142" spans="1:6" ht="13.8" x14ac:dyDescent="0.25">
      <c r="A142" s="134" t="s">
        <v>1250</v>
      </c>
      <c r="B142" s="166" t="str">
        <f>IFERROR(INDEX('Annex 1 LV, HV and UMS charges'!$B$12:$B$43,MATCH($A142,'Annex 1 LV, HV and UMS charges'!$A$12:$A$308,0)),INDEX('Annex 4 LDNO charges'!$B$12:$B$201,MATCH($A142,'Annex 4 LDNO charges'!$A$12:$A$201,0)))</f>
        <v/>
      </c>
      <c r="C142" s="167" t="str">
        <f>IFERROR(INDEX('Annex 1 LV, HV and UMS charges'!$C$12:$C$43,MATCH($A142,'Annex 1 LV, HV and UMS charges'!$A$12:$A$308,0)),INDEX('Annex 4 LDNO charges'!$C$12:$C$201,MATCH($A142,'Annex 4 LDNO charges'!$A$12:$A$201,0)))</f>
        <v>0, 3, 4, 5-8</v>
      </c>
      <c r="D142" s="204"/>
      <c r="E142" s="204"/>
      <c r="F142" s="203">
        <f t="shared" si="5"/>
        <v>0.46562202651327755</v>
      </c>
    </row>
    <row r="143" spans="1:6" ht="13.8" x14ac:dyDescent="0.25">
      <c r="A143" s="134" t="s">
        <v>1251</v>
      </c>
      <c r="B143" s="166" t="str">
        <f>IFERROR(INDEX('Annex 1 LV, HV and UMS charges'!$B$12:$B$43,MATCH($A143,'Annex 1 LV, HV and UMS charges'!$A$12:$A$308,0)),INDEX('Annex 4 LDNO charges'!$B$12:$B$201,MATCH($A143,'Annex 4 LDNO charges'!$A$12:$A$201,0)))</f>
        <v/>
      </c>
      <c r="C143" s="167" t="str">
        <f>IFERROR(INDEX('Annex 1 LV, HV and UMS charges'!$C$12:$C$43,MATCH($A143,'Annex 1 LV, HV and UMS charges'!$A$12:$A$308,0)),INDEX('Annex 4 LDNO charges'!$C$12:$C$201,MATCH($A143,'Annex 4 LDNO charges'!$A$12:$A$201,0)))</f>
        <v>0, 3, 4, 5-8</v>
      </c>
      <c r="D143" s="204"/>
      <c r="E143" s="204"/>
      <c r="F143" s="203">
        <f t="shared" si="5"/>
        <v>0.46562202651327755</v>
      </c>
    </row>
    <row r="144" spans="1:6" ht="13.8" x14ac:dyDescent="0.25">
      <c r="A144" s="134" t="s">
        <v>1252</v>
      </c>
      <c r="B144" s="166" t="str">
        <f>IFERROR(INDEX('Annex 1 LV, HV and UMS charges'!$B$12:$B$43,MATCH($A144,'Annex 1 LV, HV and UMS charges'!$A$12:$A$308,0)),INDEX('Annex 4 LDNO charges'!$B$12:$B$201,MATCH($A144,'Annex 4 LDNO charges'!$A$12:$A$201,0)))</f>
        <v/>
      </c>
      <c r="C144" s="167" t="str">
        <f>IFERROR(INDEX('Annex 1 LV, HV and UMS charges'!$C$12:$C$43,MATCH($A144,'Annex 1 LV, HV and UMS charges'!$A$12:$A$308,0)),INDEX('Annex 4 LDNO charges'!$C$12:$C$201,MATCH($A144,'Annex 4 LDNO charges'!$A$12:$A$201,0)))</f>
        <v>0, 3, 4, 5-8</v>
      </c>
      <c r="D144" s="204"/>
      <c r="E144" s="204"/>
      <c r="F144" s="203">
        <f t="shared" si="5"/>
        <v>0.46562202651327755</v>
      </c>
    </row>
    <row r="145" spans="1:6" ht="13.8" x14ac:dyDescent="0.25">
      <c r="A145" s="134" t="s">
        <v>1253</v>
      </c>
      <c r="B145" s="166" t="str">
        <f>IFERROR(INDEX('Annex 1 LV, HV and UMS charges'!$B$12:$B$43,MATCH($A145,'Annex 1 LV, HV and UMS charges'!$A$12:$A$308,0)),INDEX('Annex 4 LDNO charges'!$B$12:$B$201,MATCH($A145,'Annex 4 LDNO charges'!$A$12:$A$201,0)))</f>
        <v/>
      </c>
      <c r="C145" s="167" t="str">
        <f>IFERROR(INDEX('Annex 1 LV, HV and UMS charges'!$C$12:$C$43,MATCH($A145,'Annex 1 LV, HV and UMS charges'!$A$12:$A$308,0)),INDEX('Annex 4 LDNO charges'!$C$12:$C$201,MATCH($A145,'Annex 4 LDNO charges'!$A$12:$A$201,0)))</f>
        <v>0, 3, 4, 5-8</v>
      </c>
      <c r="D145" s="204"/>
      <c r="E145" s="204"/>
      <c r="F145" s="203">
        <f t="shared" si="5"/>
        <v>0.46562202651327755</v>
      </c>
    </row>
    <row r="146" spans="1:6" ht="13.8" x14ac:dyDescent="0.25">
      <c r="A146" s="134" t="s">
        <v>1254</v>
      </c>
      <c r="B146" s="166" t="str">
        <f>IFERROR(INDEX('Annex 1 LV, HV and UMS charges'!$B$12:$B$43,MATCH($A146,'Annex 1 LV, HV and UMS charges'!$A$12:$A$308,0)),INDEX('Annex 4 LDNO charges'!$B$12:$B$201,MATCH($A146,'Annex 4 LDNO charges'!$A$12:$A$201,0)))</f>
        <v/>
      </c>
      <c r="C146" s="167" t="str">
        <f>IFERROR(INDEX('Annex 1 LV, HV and UMS charges'!$C$12:$C$43,MATCH($A146,'Annex 1 LV, HV and UMS charges'!$A$12:$A$308,0)),INDEX('Annex 4 LDNO charges'!$C$12:$C$201,MATCH($A146,'Annex 4 LDNO charges'!$A$12:$A$201,0)))</f>
        <v>0, 3, 4, 5-8</v>
      </c>
      <c r="D146" s="204"/>
      <c r="E146" s="204"/>
      <c r="F146" s="203">
        <f t="shared" si="5"/>
        <v>0.46562202651327755</v>
      </c>
    </row>
    <row r="147" spans="1:6" ht="13.8" x14ac:dyDescent="0.25">
      <c r="A147" s="134" t="s">
        <v>1255</v>
      </c>
      <c r="B147" s="166" t="str">
        <f>IFERROR(INDEX('Annex 1 LV, HV and UMS charges'!$B$12:$B$43,MATCH($A147,'Annex 1 LV, HV and UMS charges'!$A$12:$A$308,0)),INDEX('Annex 4 LDNO charges'!$B$12:$B$201,MATCH($A147,'Annex 4 LDNO charges'!$A$12:$A$201,0)))</f>
        <v/>
      </c>
      <c r="C147" s="167" t="str">
        <f>IFERROR(INDEX('Annex 1 LV, HV and UMS charges'!$C$12:$C$43,MATCH($A147,'Annex 1 LV, HV and UMS charges'!$A$12:$A$308,0)),INDEX('Annex 4 LDNO charges'!$C$12:$C$201,MATCH($A147,'Annex 4 LDNO charges'!$A$12:$A$201,0)))</f>
        <v>4</v>
      </c>
      <c r="D147" s="204"/>
      <c r="E147" s="204"/>
      <c r="F147" s="203">
        <f t="shared" si="5"/>
        <v>0</v>
      </c>
    </row>
    <row r="148" spans="1:6" ht="13.8" x14ac:dyDescent="0.25">
      <c r="A148" s="134" t="s">
        <v>1256</v>
      </c>
      <c r="B148" s="166" t="str">
        <f>IFERROR(INDEX('Annex 1 LV, HV and UMS charges'!$B$12:$B$43,MATCH($A148,'Annex 1 LV, HV and UMS charges'!$A$12:$A$308,0)),INDEX('Annex 4 LDNO charges'!$B$12:$B$201,MATCH($A148,'Annex 4 LDNO charges'!$A$12:$A$201,0)))</f>
        <v/>
      </c>
      <c r="C148" s="167">
        <f>IFERROR(INDEX('Annex 1 LV, HV and UMS charges'!$C$12:$C$43,MATCH($A148,'Annex 1 LV, HV and UMS charges'!$A$12:$A$308,0)),INDEX('Annex 4 LDNO charges'!$C$12:$C$201,MATCH($A148,'Annex 4 LDNO charges'!$A$12:$A$201,0)))</f>
        <v>0</v>
      </c>
      <c r="D148" s="204"/>
      <c r="E148" s="204"/>
      <c r="F148" s="203">
        <f t="shared" si="5"/>
        <v>0.46562202651327755</v>
      </c>
    </row>
    <row r="149" spans="1:6" ht="13.8" x14ac:dyDescent="0.25">
      <c r="A149" s="134" t="s">
        <v>1257</v>
      </c>
      <c r="B149" s="166" t="str">
        <f>IFERROR(INDEX('Annex 1 LV, HV and UMS charges'!$B$12:$B$43,MATCH($A149,'Annex 1 LV, HV and UMS charges'!$A$12:$A$308,0)),INDEX('Annex 4 LDNO charges'!$B$12:$B$201,MATCH($A149,'Annex 4 LDNO charges'!$A$12:$A$201,0)))</f>
        <v/>
      </c>
      <c r="C149" s="167">
        <f>IFERROR(INDEX('Annex 1 LV, HV and UMS charges'!$C$12:$C$43,MATCH($A149,'Annex 1 LV, HV and UMS charges'!$A$12:$A$308,0)),INDEX('Annex 4 LDNO charges'!$C$12:$C$201,MATCH($A149,'Annex 4 LDNO charges'!$A$12:$A$201,0)))</f>
        <v>0</v>
      </c>
      <c r="D149" s="204"/>
      <c r="E149" s="204"/>
      <c r="F149" s="203">
        <f t="shared" si="5"/>
        <v>0.46562202651327755</v>
      </c>
    </row>
    <row r="150" spans="1:6" ht="13.8" x14ac:dyDescent="0.25">
      <c r="A150" s="134" t="s">
        <v>1258</v>
      </c>
      <c r="B150" s="166" t="str">
        <f>IFERROR(INDEX('Annex 1 LV, HV and UMS charges'!$B$12:$B$43,MATCH($A150,'Annex 1 LV, HV and UMS charges'!$A$12:$A$308,0)),INDEX('Annex 4 LDNO charges'!$B$12:$B$201,MATCH($A150,'Annex 4 LDNO charges'!$A$12:$A$201,0)))</f>
        <v/>
      </c>
      <c r="C150" s="167">
        <f>IFERROR(INDEX('Annex 1 LV, HV and UMS charges'!$C$12:$C$43,MATCH($A150,'Annex 1 LV, HV and UMS charges'!$A$12:$A$308,0)),INDEX('Annex 4 LDNO charges'!$C$12:$C$201,MATCH($A150,'Annex 4 LDNO charges'!$A$12:$A$201,0)))</f>
        <v>0</v>
      </c>
      <c r="D150" s="204"/>
      <c r="E150" s="204"/>
      <c r="F150" s="203">
        <f t="shared" ref="F150:F213" si="8">IF(IFERROR(FIND("RELATED MPAN",UPPER($A150)),0)+IFERROR(FIND("GENER",UPPER($A150)),0)+IFERROR(FIND("UNMETERED",UPPER($A150)),0)=0,F$5,0)</f>
        <v>0.46562202651327755</v>
      </c>
    </row>
    <row r="151" spans="1:6" ht="13.8" x14ac:dyDescent="0.25">
      <c r="A151" s="134" t="s">
        <v>1259</v>
      </c>
      <c r="B151" s="166" t="str">
        <f>IFERROR(INDEX('Annex 1 LV, HV and UMS charges'!$B$12:$B$43,MATCH($A151,'Annex 1 LV, HV and UMS charges'!$A$12:$A$308,0)),INDEX('Annex 4 LDNO charges'!$B$12:$B$201,MATCH($A151,'Annex 4 LDNO charges'!$A$12:$A$201,0)))</f>
        <v/>
      </c>
      <c r="C151" s="167">
        <f>IFERROR(INDEX('Annex 1 LV, HV and UMS charges'!$C$12:$C$43,MATCH($A151,'Annex 1 LV, HV and UMS charges'!$A$12:$A$308,0)),INDEX('Annex 4 LDNO charges'!$C$12:$C$201,MATCH($A151,'Annex 4 LDNO charges'!$A$12:$A$201,0)))</f>
        <v>0</v>
      </c>
      <c r="D151" s="204"/>
      <c r="E151" s="204"/>
      <c r="F151" s="203">
        <f t="shared" si="8"/>
        <v>0.46562202651327755</v>
      </c>
    </row>
    <row r="152" spans="1:6" ht="13.8" x14ac:dyDescent="0.25">
      <c r="A152" s="134" t="s">
        <v>1260</v>
      </c>
      <c r="B152" s="166" t="str">
        <f>IFERROR(INDEX('Annex 1 LV, HV and UMS charges'!$B$12:$B$43,MATCH($A152,'Annex 1 LV, HV and UMS charges'!$A$12:$A$308,0)),INDEX('Annex 4 LDNO charges'!$B$12:$B$201,MATCH($A152,'Annex 4 LDNO charges'!$A$12:$A$201,0)))</f>
        <v/>
      </c>
      <c r="C152" s="167">
        <f>IFERROR(INDEX('Annex 1 LV, HV and UMS charges'!$C$12:$C$43,MATCH($A152,'Annex 1 LV, HV and UMS charges'!$A$12:$A$308,0)),INDEX('Annex 4 LDNO charges'!$C$12:$C$201,MATCH($A152,'Annex 4 LDNO charges'!$A$12:$A$201,0)))</f>
        <v>0</v>
      </c>
      <c r="D152" s="204"/>
      <c r="E152" s="204"/>
      <c r="F152" s="203">
        <f t="shared" si="8"/>
        <v>0.46562202651327755</v>
      </c>
    </row>
    <row r="153" spans="1:6" ht="13.8" x14ac:dyDescent="0.25">
      <c r="A153" s="134" t="s">
        <v>1261</v>
      </c>
      <c r="B153" s="166" t="str">
        <f>IFERROR(INDEX('Annex 1 LV, HV and UMS charges'!$B$12:$B$43,MATCH($A153,'Annex 1 LV, HV and UMS charges'!$A$12:$A$308,0)),INDEX('Annex 4 LDNO charges'!$B$12:$B$201,MATCH($A153,'Annex 4 LDNO charges'!$A$12:$A$201,0)))</f>
        <v/>
      </c>
      <c r="C153" s="167">
        <f>IFERROR(INDEX('Annex 1 LV, HV and UMS charges'!$C$12:$C$43,MATCH($A153,'Annex 1 LV, HV and UMS charges'!$A$12:$A$308,0)),INDEX('Annex 4 LDNO charges'!$C$12:$C$201,MATCH($A153,'Annex 4 LDNO charges'!$A$12:$A$201,0)))</f>
        <v>0</v>
      </c>
      <c r="D153" s="204"/>
      <c r="E153" s="204"/>
      <c r="F153" s="203">
        <f t="shared" si="8"/>
        <v>0.46562202651327755</v>
      </c>
    </row>
    <row r="154" spans="1:6" ht="13.8" x14ac:dyDescent="0.25">
      <c r="A154" s="134" t="s">
        <v>1262</v>
      </c>
      <c r="B154" s="166" t="str">
        <f>IFERROR(INDEX('Annex 1 LV, HV and UMS charges'!$B$12:$B$43,MATCH($A154,'Annex 1 LV, HV and UMS charges'!$A$12:$A$308,0)),INDEX('Annex 4 LDNO charges'!$B$12:$B$201,MATCH($A154,'Annex 4 LDNO charges'!$A$12:$A$201,0)))</f>
        <v/>
      </c>
      <c r="C154" s="167">
        <f>IFERROR(INDEX('Annex 1 LV, HV and UMS charges'!$C$12:$C$43,MATCH($A154,'Annex 1 LV, HV and UMS charges'!$A$12:$A$308,0)),INDEX('Annex 4 LDNO charges'!$C$12:$C$201,MATCH($A154,'Annex 4 LDNO charges'!$A$12:$A$201,0)))</f>
        <v>0</v>
      </c>
      <c r="D154" s="204"/>
      <c r="E154" s="204"/>
      <c r="F154" s="203">
        <f t="shared" si="8"/>
        <v>0.46562202651327755</v>
      </c>
    </row>
    <row r="155" spans="1:6" ht="13.8" x14ac:dyDescent="0.25">
      <c r="A155" s="134" t="s">
        <v>1263</v>
      </c>
      <c r="B155" s="166" t="str">
        <f>IFERROR(INDEX('Annex 1 LV, HV and UMS charges'!$B$12:$B$43,MATCH($A155,'Annex 1 LV, HV and UMS charges'!$A$12:$A$308,0)),INDEX('Annex 4 LDNO charges'!$B$12:$B$201,MATCH($A155,'Annex 4 LDNO charges'!$A$12:$A$201,0)))</f>
        <v/>
      </c>
      <c r="C155" s="167">
        <f>IFERROR(INDEX('Annex 1 LV, HV and UMS charges'!$C$12:$C$43,MATCH($A155,'Annex 1 LV, HV and UMS charges'!$A$12:$A$308,0)),INDEX('Annex 4 LDNO charges'!$C$12:$C$201,MATCH($A155,'Annex 4 LDNO charges'!$A$12:$A$201,0)))</f>
        <v>0</v>
      </c>
      <c r="D155" s="204"/>
      <c r="E155" s="204"/>
      <c r="F155" s="203">
        <f t="shared" si="8"/>
        <v>0.46562202651327755</v>
      </c>
    </row>
    <row r="156" spans="1:6" ht="13.8" x14ac:dyDescent="0.25">
      <c r="A156" s="134" t="s">
        <v>1264</v>
      </c>
      <c r="B156" s="166" t="str">
        <f>IFERROR(INDEX('Annex 1 LV, HV and UMS charges'!$B$12:$B$43,MATCH($A156,'Annex 1 LV, HV and UMS charges'!$A$12:$A$308,0)),INDEX('Annex 4 LDNO charges'!$B$12:$B$201,MATCH($A156,'Annex 4 LDNO charges'!$A$12:$A$201,0)))</f>
        <v/>
      </c>
      <c r="C156" s="167">
        <f>IFERROR(INDEX('Annex 1 LV, HV and UMS charges'!$C$12:$C$43,MATCH($A156,'Annex 1 LV, HV and UMS charges'!$A$12:$A$308,0)),INDEX('Annex 4 LDNO charges'!$C$12:$C$201,MATCH($A156,'Annex 4 LDNO charges'!$A$12:$A$201,0)))</f>
        <v>0</v>
      </c>
      <c r="D156" s="204"/>
      <c r="E156" s="204"/>
      <c r="F156" s="203">
        <f t="shared" si="8"/>
        <v>0.46562202651327755</v>
      </c>
    </row>
    <row r="157" spans="1:6" ht="13.8" x14ac:dyDescent="0.25">
      <c r="A157" s="134" t="s">
        <v>1265</v>
      </c>
      <c r="B157" s="166" t="str">
        <f>IFERROR(INDEX('Annex 1 LV, HV and UMS charges'!$B$12:$B$43,MATCH($A157,'Annex 1 LV, HV and UMS charges'!$A$12:$A$308,0)),INDEX('Annex 4 LDNO charges'!$B$12:$B$201,MATCH($A157,'Annex 4 LDNO charges'!$A$12:$A$201,0)))</f>
        <v/>
      </c>
      <c r="C157" s="167">
        <f>IFERROR(INDEX('Annex 1 LV, HV and UMS charges'!$C$12:$C$43,MATCH($A157,'Annex 1 LV, HV and UMS charges'!$A$12:$A$308,0)),INDEX('Annex 4 LDNO charges'!$C$12:$C$201,MATCH($A157,'Annex 4 LDNO charges'!$A$12:$A$201,0)))</f>
        <v>0</v>
      </c>
      <c r="D157" s="204"/>
      <c r="E157" s="204"/>
      <c r="F157" s="203">
        <f t="shared" si="8"/>
        <v>0.46562202651327755</v>
      </c>
    </row>
    <row r="158" spans="1:6" ht="13.8" x14ac:dyDescent="0.25">
      <c r="A158" s="134" t="s">
        <v>1266</v>
      </c>
      <c r="B158" s="166" t="str">
        <f>IFERROR(INDEX('Annex 1 LV, HV and UMS charges'!$B$12:$B$43,MATCH($A158,'Annex 1 LV, HV and UMS charges'!$A$12:$A$308,0)),INDEX('Annex 4 LDNO charges'!$B$12:$B$201,MATCH($A158,'Annex 4 LDNO charges'!$A$12:$A$201,0)))</f>
        <v/>
      </c>
      <c r="C158" s="167">
        <f>IFERROR(INDEX('Annex 1 LV, HV and UMS charges'!$C$12:$C$43,MATCH($A158,'Annex 1 LV, HV and UMS charges'!$A$12:$A$308,0)),INDEX('Annex 4 LDNO charges'!$C$12:$C$201,MATCH($A158,'Annex 4 LDNO charges'!$A$12:$A$201,0)))</f>
        <v>0</v>
      </c>
      <c r="D158" s="204"/>
      <c r="E158" s="204"/>
      <c r="F158" s="203">
        <f t="shared" si="8"/>
        <v>0.46562202651327755</v>
      </c>
    </row>
    <row r="159" spans="1:6" ht="13.8" x14ac:dyDescent="0.25">
      <c r="A159" s="134" t="s">
        <v>1267</v>
      </c>
      <c r="B159" s="166" t="str">
        <f>IFERROR(INDEX('Annex 1 LV, HV and UMS charges'!$B$12:$B$43,MATCH($A159,'Annex 1 LV, HV and UMS charges'!$A$12:$A$308,0)),INDEX('Annex 4 LDNO charges'!$B$12:$B$201,MATCH($A159,'Annex 4 LDNO charges'!$A$12:$A$201,0)))</f>
        <v/>
      </c>
      <c r="C159" s="167">
        <f>IFERROR(INDEX('Annex 1 LV, HV and UMS charges'!$C$12:$C$43,MATCH($A159,'Annex 1 LV, HV and UMS charges'!$A$12:$A$308,0)),INDEX('Annex 4 LDNO charges'!$C$12:$C$201,MATCH($A159,'Annex 4 LDNO charges'!$A$12:$A$201,0)))</f>
        <v>0</v>
      </c>
      <c r="D159" s="204"/>
      <c r="E159" s="204"/>
      <c r="F159" s="203">
        <f t="shared" si="8"/>
        <v>0.46562202651327755</v>
      </c>
    </row>
    <row r="160" spans="1:6" ht="13.8" x14ac:dyDescent="0.25">
      <c r="A160" s="134" t="s">
        <v>1268</v>
      </c>
      <c r="B160" s="166" t="str">
        <f>IFERROR(INDEX('Annex 1 LV, HV and UMS charges'!$B$12:$B$43,MATCH($A160,'Annex 1 LV, HV and UMS charges'!$A$12:$A$308,0)),INDEX('Annex 4 LDNO charges'!$B$12:$B$201,MATCH($A160,'Annex 4 LDNO charges'!$A$12:$A$201,0)))</f>
        <v/>
      </c>
      <c r="C160" s="167">
        <f>IFERROR(INDEX('Annex 1 LV, HV and UMS charges'!$C$12:$C$43,MATCH($A160,'Annex 1 LV, HV and UMS charges'!$A$12:$A$308,0)),INDEX('Annex 4 LDNO charges'!$C$12:$C$201,MATCH($A160,'Annex 4 LDNO charges'!$A$12:$A$201,0)))</f>
        <v>0</v>
      </c>
      <c r="D160" s="204"/>
      <c r="E160" s="204"/>
      <c r="F160" s="203">
        <f t="shared" si="8"/>
        <v>0.46562202651327755</v>
      </c>
    </row>
    <row r="161" spans="1:6" ht="13.8" x14ac:dyDescent="0.25">
      <c r="A161" s="134" t="s">
        <v>1269</v>
      </c>
      <c r="B161" s="166" t="str">
        <f>IFERROR(INDEX('Annex 1 LV, HV and UMS charges'!$B$12:$B$43,MATCH($A161,'Annex 1 LV, HV and UMS charges'!$A$12:$A$308,0)),INDEX('Annex 4 LDNO charges'!$B$12:$B$201,MATCH($A161,'Annex 4 LDNO charges'!$A$12:$A$201,0)))</f>
        <v/>
      </c>
      <c r="C161" s="167">
        <f>IFERROR(INDEX('Annex 1 LV, HV and UMS charges'!$C$12:$C$43,MATCH($A161,'Annex 1 LV, HV and UMS charges'!$A$12:$A$308,0)),INDEX('Annex 4 LDNO charges'!$C$12:$C$201,MATCH($A161,'Annex 4 LDNO charges'!$A$12:$A$201,0)))</f>
        <v>0</v>
      </c>
      <c r="D161" s="204"/>
      <c r="E161" s="204"/>
      <c r="F161" s="203">
        <f t="shared" si="8"/>
        <v>0.46562202651327755</v>
      </c>
    </row>
    <row r="162" spans="1:6" ht="13.8" x14ac:dyDescent="0.25">
      <c r="A162" s="134" t="s">
        <v>1270</v>
      </c>
      <c r="B162" s="166" t="str">
        <f>IFERROR(INDEX('Annex 1 LV, HV and UMS charges'!$B$12:$B$43,MATCH($A162,'Annex 1 LV, HV and UMS charges'!$A$12:$A$308,0)),INDEX('Annex 4 LDNO charges'!$B$12:$B$201,MATCH($A162,'Annex 4 LDNO charges'!$A$12:$A$201,0)))</f>
        <v/>
      </c>
      <c r="C162" s="167">
        <f>IFERROR(INDEX('Annex 1 LV, HV and UMS charges'!$C$12:$C$43,MATCH($A162,'Annex 1 LV, HV and UMS charges'!$A$12:$A$308,0)),INDEX('Annex 4 LDNO charges'!$C$12:$C$201,MATCH($A162,'Annex 4 LDNO charges'!$A$12:$A$201,0)))</f>
        <v>0</v>
      </c>
      <c r="D162" s="204"/>
      <c r="E162" s="204"/>
      <c r="F162" s="203">
        <f t="shared" si="8"/>
        <v>0.46562202651327755</v>
      </c>
    </row>
    <row r="163" spans="1:6" ht="13.8" x14ac:dyDescent="0.25">
      <c r="A163" s="134" t="s">
        <v>1271</v>
      </c>
      <c r="B163" s="166" t="str">
        <f>IFERROR(INDEX('Annex 1 LV, HV and UMS charges'!$B$12:$B$43,MATCH($A163,'Annex 1 LV, HV and UMS charges'!$A$12:$A$308,0)),INDEX('Annex 4 LDNO charges'!$B$12:$B$201,MATCH($A163,'Annex 4 LDNO charges'!$A$12:$A$201,0)))</f>
        <v/>
      </c>
      <c r="C163" s="167" t="str">
        <f>IFERROR(INDEX('Annex 1 LV, HV and UMS charges'!$C$12:$C$43,MATCH($A163,'Annex 1 LV, HV and UMS charges'!$A$12:$A$308,0)),INDEX('Annex 4 LDNO charges'!$C$12:$C$201,MATCH($A163,'Annex 4 LDNO charges'!$A$12:$A$201,0)))</f>
        <v>0, 1 or 8</v>
      </c>
      <c r="D163" s="204"/>
      <c r="E163" s="204"/>
      <c r="F163" s="203">
        <f t="shared" si="8"/>
        <v>0</v>
      </c>
    </row>
    <row r="164" spans="1:6" ht="13.8" x14ac:dyDescent="0.25">
      <c r="A164" s="134" t="s">
        <v>1272</v>
      </c>
      <c r="B164" s="166" t="str">
        <f>IFERROR(INDEX('Annex 1 LV, HV and UMS charges'!$B$12:$B$43,MATCH($A164,'Annex 1 LV, HV and UMS charges'!$A$12:$A$308,0)),INDEX('Annex 4 LDNO charges'!$B$12:$B$201,MATCH($A164,'Annex 4 LDNO charges'!$A$12:$A$201,0)))</f>
        <v/>
      </c>
      <c r="C164" s="167">
        <f>IFERROR(INDEX('Annex 1 LV, HV and UMS charges'!$C$12:$C$43,MATCH($A164,'Annex 1 LV, HV and UMS charges'!$A$12:$A$308,0)),INDEX('Annex 4 LDNO charges'!$C$12:$C$201,MATCH($A164,'Annex 4 LDNO charges'!$A$12:$A$201,0)))</f>
        <v>0</v>
      </c>
      <c r="D164" s="204"/>
      <c r="E164" s="204"/>
      <c r="F164" s="203">
        <f t="shared" si="8"/>
        <v>0</v>
      </c>
    </row>
    <row r="165" spans="1:6" ht="13.8" x14ac:dyDescent="0.25">
      <c r="A165" s="134" t="s">
        <v>1273</v>
      </c>
      <c r="B165" s="166" t="str">
        <f>IFERROR(INDEX('Annex 1 LV, HV and UMS charges'!$B$12:$B$43,MATCH($A165,'Annex 1 LV, HV and UMS charges'!$A$12:$A$308,0)),INDEX('Annex 4 LDNO charges'!$B$12:$B$201,MATCH($A165,'Annex 4 LDNO charges'!$A$12:$A$201,0)))</f>
        <v/>
      </c>
      <c r="C165" s="167">
        <f>IFERROR(INDEX('Annex 1 LV, HV and UMS charges'!$C$12:$C$43,MATCH($A165,'Annex 1 LV, HV and UMS charges'!$A$12:$A$308,0)),INDEX('Annex 4 LDNO charges'!$C$12:$C$201,MATCH($A165,'Annex 4 LDNO charges'!$A$12:$A$201,0)))</f>
        <v>0</v>
      </c>
      <c r="D165" s="204"/>
      <c r="E165" s="204"/>
      <c r="F165" s="203">
        <f t="shared" si="8"/>
        <v>0</v>
      </c>
    </row>
    <row r="166" spans="1:6" ht="13.8" x14ac:dyDescent="0.25">
      <c r="A166" s="134" t="s">
        <v>1274</v>
      </c>
      <c r="B166" s="166" t="str">
        <f>IFERROR(INDEX('Annex 1 LV, HV and UMS charges'!$B$12:$B$43,MATCH($A166,'Annex 1 LV, HV and UMS charges'!$A$12:$A$308,0)),INDEX('Annex 4 LDNO charges'!$B$12:$B$201,MATCH($A166,'Annex 4 LDNO charges'!$A$12:$A$201,0)))</f>
        <v/>
      </c>
      <c r="C166" s="167">
        <f>IFERROR(INDEX('Annex 1 LV, HV and UMS charges'!$C$12:$C$43,MATCH($A166,'Annex 1 LV, HV and UMS charges'!$A$12:$A$308,0)),INDEX('Annex 4 LDNO charges'!$C$12:$C$201,MATCH($A166,'Annex 4 LDNO charges'!$A$12:$A$201,0)))</f>
        <v>0</v>
      </c>
      <c r="D166" s="204"/>
      <c r="E166" s="204"/>
      <c r="F166" s="203">
        <f t="shared" si="8"/>
        <v>0</v>
      </c>
    </row>
    <row r="167" spans="1:6" ht="13.8" x14ac:dyDescent="0.25">
      <c r="A167" s="134" t="s">
        <v>1275</v>
      </c>
      <c r="B167" s="166" t="str">
        <f>IFERROR(INDEX('Annex 1 LV, HV and UMS charges'!$B$12:$B$43,MATCH($A167,'Annex 1 LV, HV and UMS charges'!$A$12:$A$308,0)),INDEX('Annex 4 LDNO charges'!$B$12:$B$201,MATCH($A167,'Annex 4 LDNO charges'!$A$12:$A$201,0)))</f>
        <v/>
      </c>
      <c r="C167" s="167">
        <f>IFERROR(INDEX('Annex 1 LV, HV and UMS charges'!$C$12:$C$43,MATCH($A167,'Annex 1 LV, HV and UMS charges'!$A$12:$A$308,0)),INDEX('Annex 4 LDNO charges'!$C$12:$C$201,MATCH($A167,'Annex 4 LDNO charges'!$A$12:$A$201,0)))</f>
        <v>0</v>
      </c>
      <c r="D167" s="204"/>
      <c r="E167" s="204"/>
      <c r="F167" s="203">
        <f t="shared" si="8"/>
        <v>0</v>
      </c>
    </row>
    <row r="168" spans="1:6" ht="13.8" x14ac:dyDescent="0.25">
      <c r="A168" s="134" t="s">
        <v>1276</v>
      </c>
      <c r="B168" s="166" t="str">
        <f>IFERROR(INDEX('Annex 1 LV, HV and UMS charges'!$B$12:$B$43,MATCH($A168,'Annex 1 LV, HV and UMS charges'!$A$12:$A$308,0)),INDEX('Annex 4 LDNO charges'!$B$12:$B$201,MATCH($A168,'Annex 4 LDNO charges'!$A$12:$A$201,0)))</f>
        <v/>
      </c>
      <c r="C168" s="167">
        <f>IFERROR(INDEX('Annex 1 LV, HV and UMS charges'!$C$12:$C$43,MATCH($A168,'Annex 1 LV, HV and UMS charges'!$A$12:$A$308,0)),INDEX('Annex 4 LDNO charges'!$C$12:$C$201,MATCH($A168,'Annex 4 LDNO charges'!$A$12:$A$201,0)))</f>
        <v>0</v>
      </c>
      <c r="D168" s="204"/>
      <c r="E168" s="204"/>
      <c r="F168" s="203">
        <f t="shared" si="8"/>
        <v>0</v>
      </c>
    </row>
    <row r="169" spans="1:6" ht="13.8" x14ac:dyDescent="0.25">
      <c r="A169" s="134" t="s">
        <v>1277</v>
      </c>
      <c r="B169" s="166" t="str">
        <f>IFERROR(INDEX('Annex 1 LV, HV and UMS charges'!$B$12:$B$43,MATCH($A169,'Annex 1 LV, HV and UMS charges'!$A$12:$A$308,0)),INDEX('Annex 4 LDNO charges'!$B$12:$B$201,MATCH($A169,'Annex 4 LDNO charges'!$A$12:$A$201,0)))</f>
        <v/>
      </c>
      <c r="C169" s="167" t="str">
        <f>IFERROR(INDEX('Annex 1 LV, HV and UMS charges'!$C$12:$C$43,MATCH($A169,'Annex 1 LV, HV and UMS charges'!$A$12:$A$308,0)),INDEX('Annex 4 LDNO charges'!$C$12:$C$201,MATCH($A169,'Annex 4 LDNO charges'!$A$12:$A$201,0)))</f>
        <v>0, 1, 2</v>
      </c>
      <c r="D169" s="203">
        <f>IF(IFERROR(FIND("RELATED MPAN",UPPER($A169)),0)+IFERROR(FIND("GENER",UPPER($A169)),0)+IFERROR(FIND("UNMETERED",UPPER($A169)),0)=0,D$5,0)</f>
        <v>0.18627539711380103</v>
      </c>
      <c r="E169" s="203">
        <f t="shared" ref="E169:E170" si="9">IF(IFERROR(FIND("RELATED MPAN",UPPER($A169)),0)+IFERROR(FIND("GENER",UPPER($A169)),0)+IFERROR(FIND("UNMETERED",UPPER($A169)),0)=0,E$5,0)</f>
        <v>0</v>
      </c>
      <c r="F169" s="203">
        <f t="shared" si="8"/>
        <v>0.46562202651327755</v>
      </c>
    </row>
    <row r="170" spans="1:6" ht="13.8" x14ac:dyDescent="0.25">
      <c r="A170" s="134" t="s">
        <v>1278</v>
      </c>
      <c r="B170" s="166" t="str">
        <f>IFERROR(INDEX('Annex 1 LV, HV and UMS charges'!$B$12:$B$43,MATCH($A170,'Annex 1 LV, HV and UMS charges'!$A$12:$A$308,0)),INDEX('Annex 4 LDNO charges'!$B$12:$B$201,MATCH($A170,'Annex 4 LDNO charges'!$A$12:$A$201,0)))</f>
        <v/>
      </c>
      <c r="C170" s="167" t="str">
        <f>IFERROR(INDEX('Annex 1 LV, HV and UMS charges'!$C$12:$C$43,MATCH($A170,'Annex 1 LV, HV and UMS charges'!$A$12:$A$308,0)),INDEX('Annex 4 LDNO charges'!$C$12:$C$201,MATCH($A170,'Annex 4 LDNO charges'!$A$12:$A$201,0)))</f>
        <v>2</v>
      </c>
      <c r="D170" s="203">
        <f>IF(IFERROR(FIND("RELATED MPAN",UPPER($A170)),0)+IFERROR(FIND("GENER",UPPER($A170)),0)+IFERROR(FIND("UNMETERED",UPPER($A170)),0)=0,D$5,0)</f>
        <v>0</v>
      </c>
      <c r="E170" s="203">
        <f t="shared" si="9"/>
        <v>0</v>
      </c>
      <c r="F170" s="203">
        <f t="shared" si="8"/>
        <v>0</v>
      </c>
    </row>
    <row r="171" spans="1:6" ht="13.8" x14ac:dyDescent="0.25">
      <c r="A171" s="134" t="s">
        <v>1279</v>
      </c>
      <c r="B171" s="166" t="str">
        <f>IFERROR(INDEX('Annex 1 LV, HV and UMS charges'!$B$12:$B$43,MATCH($A171,'Annex 1 LV, HV and UMS charges'!$A$12:$A$308,0)),INDEX('Annex 4 LDNO charges'!$B$12:$B$201,MATCH($A171,'Annex 4 LDNO charges'!$A$12:$A$201,0)))</f>
        <v/>
      </c>
      <c r="C171" s="167" t="str">
        <f>IFERROR(INDEX('Annex 1 LV, HV and UMS charges'!$C$12:$C$43,MATCH($A171,'Annex 1 LV, HV and UMS charges'!$A$12:$A$308,0)),INDEX('Annex 4 LDNO charges'!$C$12:$C$201,MATCH($A171,'Annex 4 LDNO charges'!$A$12:$A$201,0)))</f>
        <v>0, 3, 4, 5-8</v>
      </c>
      <c r="D171" s="204"/>
      <c r="E171" s="204"/>
      <c r="F171" s="203">
        <f t="shared" si="8"/>
        <v>0.46562202651327755</v>
      </c>
    </row>
    <row r="172" spans="1:6" ht="13.8" x14ac:dyDescent="0.25">
      <c r="A172" s="134" t="s">
        <v>1280</v>
      </c>
      <c r="B172" s="166" t="str">
        <f>IFERROR(INDEX('Annex 1 LV, HV and UMS charges'!$B$12:$B$43,MATCH($A172,'Annex 1 LV, HV and UMS charges'!$A$12:$A$308,0)),INDEX('Annex 4 LDNO charges'!$B$12:$B$201,MATCH($A172,'Annex 4 LDNO charges'!$A$12:$A$201,0)))</f>
        <v/>
      </c>
      <c r="C172" s="167" t="str">
        <f>IFERROR(INDEX('Annex 1 LV, HV and UMS charges'!$C$12:$C$43,MATCH($A172,'Annex 1 LV, HV and UMS charges'!$A$12:$A$308,0)),INDEX('Annex 4 LDNO charges'!$C$12:$C$201,MATCH($A172,'Annex 4 LDNO charges'!$A$12:$A$201,0)))</f>
        <v>0, 3, 4, 5-8</v>
      </c>
      <c r="D172" s="204"/>
      <c r="E172" s="204"/>
      <c r="F172" s="203">
        <f t="shared" si="8"/>
        <v>0.46562202651327755</v>
      </c>
    </row>
    <row r="173" spans="1:6" ht="13.8" x14ac:dyDescent="0.25">
      <c r="A173" s="134" t="s">
        <v>1281</v>
      </c>
      <c r="B173" s="166" t="str">
        <f>IFERROR(INDEX('Annex 1 LV, HV and UMS charges'!$B$12:$B$43,MATCH($A173,'Annex 1 LV, HV and UMS charges'!$A$12:$A$308,0)),INDEX('Annex 4 LDNO charges'!$B$12:$B$201,MATCH($A173,'Annex 4 LDNO charges'!$A$12:$A$201,0)))</f>
        <v/>
      </c>
      <c r="C173" s="167" t="str">
        <f>IFERROR(INDEX('Annex 1 LV, HV and UMS charges'!$C$12:$C$43,MATCH($A173,'Annex 1 LV, HV and UMS charges'!$A$12:$A$308,0)),INDEX('Annex 4 LDNO charges'!$C$12:$C$201,MATCH($A173,'Annex 4 LDNO charges'!$A$12:$A$201,0)))</f>
        <v>0, 3, 4, 5-8</v>
      </c>
      <c r="D173" s="204"/>
      <c r="E173" s="204"/>
      <c r="F173" s="203">
        <f t="shared" si="8"/>
        <v>0.46562202651327755</v>
      </c>
    </row>
    <row r="174" spans="1:6" ht="13.8" x14ac:dyDescent="0.25">
      <c r="A174" s="134" t="s">
        <v>1282</v>
      </c>
      <c r="B174" s="166" t="str">
        <f>IFERROR(INDEX('Annex 1 LV, HV and UMS charges'!$B$12:$B$43,MATCH($A174,'Annex 1 LV, HV and UMS charges'!$A$12:$A$308,0)),INDEX('Annex 4 LDNO charges'!$B$12:$B$201,MATCH($A174,'Annex 4 LDNO charges'!$A$12:$A$201,0)))</f>
        <v/>
      </c>
      <c r="C174" s="167" t="str">
        <f>IFERROR(INDEX('Annex 1 LV, HV and UMS charges'!$C$12:$C$43,MATCH($A174,'Annex 1 LV, HV and UMS charges'!$A$12:$A$308,0)),INDEX('Annex 4 LDNO charges'!$C$12:$C$201,MATCH($A174,'Annex 4 LDNO charges'!$A$12:$A$201,0)))</f>
        <v>0, 3, 4, 5-8</v>
      </c>
      <c r="D174" s="204"/>
      <c r="E174" s="204"/>
      <c r="F174" s="203">
        <f t="shared" si="8"/>
        <v>0.46562202651327755</v>
      </c>
    </row>
    <row r="175" spans="1:6" ht="13.8" x14ac:dyDescent="0.25">
      <c r="A175" s="134" t="s">
        <v>1283</v>
      </c>
      <c r="B175" s="166" t="str">
        <f>IFERROR(INDEX('Annex 1 LV, HV and UMS charges'!$B$12:$B$43,MATCH($A175,'Annex 1 LV, HV and UMS charges'!$A$12:$A$308,0)),INDEX('Annex 4 LDNO charges'!$B$12:$B$201,MATCH($A175,'Annex 4 LDNO charges'!$A$12:$A$201,0)))</f>
        <v/>
      </c>
      <c r="C175" s="167" t="str">
        <f>IFERROR(INDEX('Annex 1 LV, HV and UMS charges'!$C$12:$C$43,MATCH($A175,'Annex 1 LV, HV and UMS charges'!$A$12:$A$308,0)),INDEX('Annex 4 LDNO charges'!$C$12:$C$201,MATCH($A175,'Annex 4 LDNO charges'!$A$12:$A$201,0)))</f>
        <v>0, 3, 4, 5-8</v>
      </c>
      <c r="D175" s="204"/>
      <c r="E175" s="204"/>
      <c r="F175" s="203">
        <f t="shared" si="8"/>
        <v>0.46562202651327755</v>
      </c>
    </row>
    <row r="176" spans="1:6" ht="13.8" x14ac:dyDescent="0.25">
      <c r="A176" s="134" t="s">
        <v>1284</v>
      </c>
      <c r="B176" s="166" t="str">
        <f>IFERROR(INDEX('Annex 1 LV, HV and UMS charges'!$B$12:$B$43,MATCH($A176,'Annex 1 LV, HV and UMS charges'!$A$12:$A$308,0)),INDEX('Annex 4 LDNO charges'!$B$12:$B$201,MATCH($A176,'Annex 4 LDNO charges'!$A$12:$A$201,0)))</f>
        <v/>
      </c>
      <c r="C176" s="167" t="str">
        <f>IFERROR(INDEX('Annex 1 LV, HV and UMS charges'!$C$12:$C$43,MATCH($A176,'Annex 1 LV, HV and UMS charges'!$A$12:$A$308,0)),INDEX('Annex 4 LDNO charges'!$C$12:$C$201,MATCH($A176,'Annex 4 LDNO charges'!$A$12:$A$201,0)))</f>
        <v>4</v>
      </c>
      <c r="D176" s="204"/>
      <c r="E176" s="204"/>
      <c r="F176" s="203">
        <f t="shared" si="8"/>
        <v>0</v>
      </c>
    </row>
    <row r="177" spans="1:6" ht="13.8" x14ac:dyDescent="0.25">
      <c r="A177" s="134" t="s">
        <v>1285</v>
      </c>
      <c r="B177" s="166" t="str">
        <f>IFERROR(INDEX('Annex 1 LV, HV and UMS charges'!$B$12:$B$43,MATCH($A177,'Annex 1 LV, HV and UMS charges'!$A$12:$A$308,0)),INDEX('Annex 4 LDNO charges'!$B$12:$B$201,MATCH($A177,'Annex 4 LDNO charges'!$A$12:$A$201,0)))</f>
        <v/>
      </c>
      <c r="C177" s="167">
        <f>IFERROR(INDEX('Annex 1 LV, HV and UMS charges'!$C$12:$C$43,MATCH($A177,'Annex 1 LV, HV and UMS charges'!$A$12:$A$308,0)),INDEX('Annex 4 LDNO charges'!$C$12:$C$201,MATCH($A177,'Annex 4 LDNO charges'!$A$12:$A$201,0)))</f>
        <v>0</v>
      </c>
      <c r="D177" s="204"/>
      <c r="E177" s="204"/>
      <c r="F177" s="203">
        <f t="shared" si="8"/>
        <v>0.46562202651327755</v>
      </c>
    </row>
    <row r="178" spans="1:6" ht="13.8" x14ac:dyDescent="0.25">
      <c r="A178" s="134" t="s">
        <v>1286</v>
      </c>
      <c r="B178" s="166" t="str">
        <f>IFERROR(INDEX('Annex 1 LV, HV and UMS charges'!$B$12:$B$43,MATCH($A178,'Annex 1 LV, HV and UMS charges'!$A$12:$A$308,0)),INDEX('Annex 4 LDNO charges'!$B$12:$B$201,MATCH($A178,'Annex 4 LDNO charges'!$A$12:$A$201,0)))</f>
        <v/>
      </c>
      <c r="C178" s="167">
        <f>IFERROR(INDEX('Annex 1 LV, HV and UMS charges'!$C$12:$C$43,MATCH($A178,'Annex 1 LV, HV and UMS charges'!$A$12:$A$308,0)),INDEX('Annex 4 LDNO charges'!$C$12:$C$201,MATCH($A178,'Annex 4 LDNO charges'!$A$12:$A$201,0)))</f>
        <v>0</v>
      </c>
      <c r="D178" s="204"/>
      <c r="E178" s="204"/>
      <c r="F178" s="203">
        <f t="shared" si="8"/>
        <v>0.46562202651327755</v>
      </c>
    </row>
    <row r="179" spans="1:6" ht="13.8" x14ac:dyDescent="0.25">
      <c r="A179" s="134" t="s">
        <v>1287</v>
      </c>
      <c r="B179" s="166" t="str">
        <f>IFERROR(INDEX('Annex 1 LV, HV and UMS charges'!$B$12:$B$43,MATCH($A179,'Annex 1 LV, HV and UMS charges'!$A$12:$A$308,0)),INDEX('Annex 4 LDNO charges'!$B$12:$B$201,MATCH($A179,'Annex 4 LDNO charges'!$A$12:$A$201,0)))</f>
        <v/>
      </c>
      <c r="C179" s="167">
        <f>IFERROR(INDEX('Annex 1 LV, HV and UMS charges'!$C$12:$C$43,MATCH($A179,'Annex 1 LV, HV and UMS charges'!$A$12:$A$308,0)),INDEX('Annex 4 LDNO charges'!$C$12:$C$201,MATCH($A179,'Annex 4 LDNO charges'!$A$12:$A$201,0)))</f>
        <v>0</v>
      </c>
      <c r="D179" s="204"/>
      <c r="E179" s="204"/>
      <c r="F179" s="203">
        <f t="shared" si="8"/>
        <v>0.46562202651327755</v>
      </c>
    </row>
    <row r="180" spans="1:6" ht="13.8" x14ac:dyDescent="0.25">
      <c r="A180" s="134" t="s">
        <v>1288</v>
      </c>
      <c r="B180" s="166" t="str">
        <f>IFERROR(INDEX('Annex 1 LV, HV and UMS charges'!$B$12:$B$43,MATCH($A180,'Annex 1 LV, HV and UMS charges'!$A$12:$A$308,0)),INDEX('Annex 4 LDNO charges'!$B$12:$B$201,MATCH($A180,'Annex 4 LDNO charges'!$A$12:$A$201,0)))</f>
        <v/>
      </c>
      <c r="C180" s="167">
        <f>IFERROR(INDEX('Annex 1 LV, HV and UMS charges'!$C$12:$C$43,MATCH($A180,'Annex 1 LV, HV and UMS charges'!$A$12:$A$308,0)),INDEX('Annex 4 LDNO charges'!$C$12:$C$201,MATCH($A180,'Annex 4 LDNO charges'!$A$12:$A$201,0)))</f>
        <v>0</v>
      </c>
      <c r="D180" s="204"/>
      <c r="E180" s="204"/>
      <c r="F180" s="203">
        <f t="shared" si="8"/>
        <v>0.46562202651327755</v>
      </c>
    </row>
    <row r="181" spans="1:6" ht="13.8" x14ac:dyDescent="0.25">
      <c r="A181" s="134" t="s">
        <v>1289</v>
      </c>
      <c r="B181" s="166" t="str">
        <f>IFERROR(INDEX('Annex 1 LV, HV and UMS charges'!$B$12:$B$43,MATCH($A181,'Annex 1 LV, HV and UMS charges'!$A$12:$A$308,0)),INDEX('Annex 4 LDNO charges'!$B$12:$B$201,MATCH($A181,'Annex 4 LDNO charges'!$A$12:$A$201,0)))</f>
        <v/>
      </c>
      <c r="C181" s="167">
        <f>IFERROR(INDEX('Annex 1 LV, HV and UMS charges'!$C$12:$C$43,MATCH($A181,'Annex 1 LV, HV and UMS charges'!$A$12:$A$308,0)),INDEX('Annex 4 LDNO charges'!$C$12:$C$201,MATCH($A181,'Annex 4 LDNO charges'!$A$12:$A$201,0)))</f>
        <v>0</v>
      </c>
      <c r="D181" s="204"/>
      <c r="E181" s="204"/>
      <c r="F181" s="203">
        <f t="shared" si="8"/>
        <v>0.46562202651327755</v>
      </c>
    </row>
    <row r="182" spans="1:6" ht="13.8" x14ac:dyDescent="0.25">
      <c r="A182" s="134" t="s">
        <v>1290</v>
      </c>
      <c r="B182" s="166" t="str">
        <f>IFERROR(INDEX('Annex 1 LV, HV and UMS charges'!$B$12:$B$43,MATCH($A182,'Annex 1 LV, HV and UMS charges'!$A$12:$A$308,0)),INDEX('Annex 4 LDNO charges'!$B$12:$B$201,MATCH($A182,'Annex 4 LDNO charges'!$A$12:$A$201,0)))</f>
        <v/>
      </c>
      <c r="C182" s="167">
        <f>IFERROR(INDEX('Annex 1 LV, HV and UMS charges'!$C$12:$C$43,MATCH($A182,'Annex 1 LV, HV and UMS charges'!$A$12:$A$308,0)),INDEX('Annex 4 LDNO charges'!$C$12:$C$201,MATCH($A182,'Annex 4 LDNO charges'!$A$12:$A$201,0)))</f>
        <v>0</v>
      </c>
      <c r="D182" s="204"/>
      <c r="E182" s="204"/>
      <c r="F182" s="203">
        <f t="shared" si="8"/>
        <v>0.46562202651327755</v>
      </c>
    </row>
    <row r="183" spans="1:6" ht="13.8" x14ac:dyDescent="0.25">
      <c r="A183" s="134" t="s">
        <v>1291</v>
      </c>
      <c r="B183" s="166" t="str">
        <f>IFERROR(INDEX('Annex 1 LV, HV and UMS charges'!$B$12:$B$43,MATCH($A183,'Annex 1 LV, HV and UMS charges'!$A$12:$A$308,0)),INDEX('Annex 4 LDNO charges'!$B$12:$B$201,MATCH($A183,'Annex 4 LDNO charges'!$A$12:$A$201,0)))</f>
        <v/>
      </c>
      <c r="C183" s="167">
        <f>IFERROR(INDEX('Annex 1 LV, HV and UMS charges'!$C$12:$C$43,MATCH($A183,'Annex 1 LV, HV and UMS charges'!$A$12:$A$308,0)),INDEX('Annex 4 LDNO charges'!$C$12:$C$201,MATCH($A183,'Annex 4 LDNO charges'!$A$12:$A$201,0)))</f>
        <v>0</v>
      </c>
      <c r="D183" s="204"/>
      <c r="E183" s="204"/>
      <c r="F183" s="203">
        <f t="shared" si="8"/>
        <v>0.46562202651327755</v>
      </c>
    </row>
    <row r="184" spans="1:6" ht="13.8" x14ac:dyDescent="0.25">
      <c r="A184" s="134" t="s">
        <v>1292</v>
      </c>
      <c r="B184" s="166" t="str">
        <f>IFERROR(INDEX('Annex 1 LV, HV and UMS charges'!$B$12:$B$43,MATCH($A184,'Annex 1 LV, HV and UMS charges'!$A$12:$A$308,0)),INDEX('Annex 4 LDNO charges'!$B$12:$B$201,MATCH($A184,'Annex 4 LDNO charges'!$A$12:$A$201,0)))</f>
        <v/>
      </c>
      <c r="C184" s="167">
        <f>IFERROR(INDEX('Annex 1 LV, HV and UMS charges'!$C$12:$C$43,MATCH($A184,'Annex 1 LV, HV and UMS charges'!$A$12:$A$308,0)),INDEX('Annex 4 LDNO charges'!$C$12:$C$201,MATCH($A184,'Annex 4 LDNO charges'!$A$12:$A$201,0)))</f>
        <v>0</v>
      </c>
      <c r="D184" s="204"/>
      <c r="E184" s="204"/>
      <c r="F184" s="203">
        <f t="shared" si="8"/>
        <v>0.46562202651327755</v>
      </c>
    </row>
    <row r="185" spans="1:6" ht="13.8" x14ac:dyDescent="0.25">
      <c r="A185" s="134" t="s">
        <v>1293</v>
      </c>
      <c r="B185" s="166" t="str">
        <f>IFERROR(INDEX('Annex 1 LV, HV and UMS charges'!$B$12:$B$43,MATCH($A185,'Annex 1 LV, HV and UMS charges'!$A$12:$A$308,0)),INDEX('Annex 4 LDNO charges'!$B$12:$B$201,MATCH($A185,'Annex 4 LDNO charges'!$A$12:$A$201,0)))</f>
        <v/>
      </c>
      <c r="C185" s="167">
        <f>IFERROR(INDEX('Annex 1 LV, HV and UMS charges'!$C$12:$C$43,MATCH($A185,'Annex 1 LV, HV and UMS charges'!$A$12:$A$308,0)),INDEX('Annex 4 LDNO charges'!$C$12:$C$201,MATCH($A185,'Annex 4 LDNO charges'!$A$12:$A$201,0)))</f>
        <v>0</v>
      </c>
      <c r="D185" s="204"/>
      <c r="E185" s="204"/>
      <c r="F185" s="203">
        <f t="shared" si="8"/>
        <v>0.46562202651327755</v>
      </c>
    </row>
    <row r="186" spans="1:6" ht="13.8" x14ac:dyDescent="0.25">
      <c r="A186" s="134" t="s">
        <v>1294</v>
      </c>
      <c r="B186" s="166" t="str">
        <f>IFERROR(INDEX('Annex 1 LV, HV and UMS charges'!$B$12:$B$43,MATCH($A186,'Annex 1 LV, HV and UMS charges'!$A$12:$A$308,0)),INDEX('Annex 4 LDNO charges'!$B$12:$B$201,MATCH($A186,'Annex 4 LDNO charges'!$A$12:$A$201,0)))</f>
        <v/>
      </c>
      <c r="C186" s="167">
        <f>IFERROR(INDEX('Annex 1 LV, HV and UMS charges'!$C$12:$C$43,MATCH($A186,'Annex 1 LV, HV and UMS charges'!$A$12:$A$308,0)),INDEX('Annex 4 LDNO charges'!$C$12:$C$201,MATCH($A186,'Annex 4 LDNO charges'!$A$12:$A$201,0)))</f>
        <v>0</v>
      </c>
      <c r="D186" s="204"/>
      <c r="E186" s="204"/>
      <c r="F186" s="203">
        <f t="shared" si="8"/>
        <v>0.46562202651327755</v>
      </c>
    </row>
    <row r="187" spans="1:6" ht="13.8" x14ac:dyDescent="0.25">
      <c r="A187" s="134" t="s">
        <v>1295</v>
      </c>
      <c r="B187" s="166" t="str">
        <f>IFERROR(INDEX('Annex 1 LV, HV and UMS charges'!$B$12:$B$43,MATCH($A187,'Annex 1 LV, HV and UMS charges'!$A$12:$A$308,0)),INDEX('Annex 4 LDNO charges'!$B$12:$B$201,MATCH($A187,'Annex 4 LDNO charges'!$A$12:$A$201,0)))</f>
        <v/>
      </c>
      <c r="C187" s="167">
        <f>IFERROR(INDEX('Annex 1 LV, HV and UMS charges'!$C$12:$C$43,MATCH($A187,'Annex 1 LV, HV and UMS charges'!$A$12:$A$308,0)),INDEX('Annex 4 LDNO charges'!$C$12:$C$201,MATCH($A187,'Annex 4 LDNO charges'!$A$12:$A$201,0)))</f>
        <v>0</v>
      </c>
      <c r="D187" s="204"/>
      <c r="E187" s="204"/>
      <c r="F187" s="203">
        <f t="shared" si="8"/>
        <v>0.46562202651327755</v>
      </c>
    </row>
    <row r="188" spans="1:6" ht="13.8" x14ac:dyDescent="0.25">
      <c r="A188" s="134" t="s">
        <v>1296</v>
      </c>
      <c r="B188" s="166" t="str">
        <f>IFERROR(INDEX('Annex 1 LV, HV and UMS charges'!$B$12:$B$43,MATCH($A188,'Annex 1 LV, HV and UMS charges'!$A$12:$A$308,0)),INDEX('Annex 4 LDNO charges'!$B$12:$B$201,MATCH($A188,'Annex 4 LDNO charges'!$A$12:$A$201,0)))</f>
        <v/>
      </c>
      <c r="C188" s="167">
        <f>IFERROR(INDEX('Annex 1 LV, HV and UMS charges'!$C$12:$C$43,MATCH($A188,'Annex 1 LV, HV and UMS charges'!$A$12:$A$308,0)),INDEX('Annex 4 LDNO charges'!$C$12:$C$201,MATCH($A188,'Annex 4 LDNO charges'!$A$12:$A$201,0)))</f>
        <v>0</v>
      </c>
      <c r="D188" s="204"/>
      <c r="E188" s="204"/>
      <c r="F188" s="203">
        <f t="shared" si="8"/>
        <v>0.46562202651327755</v>
      </c>
    </row>
    <row r="189" spans="1:6" ht="13.8" x14ac:dyDescent="0.25">
      <c r="A189" s="134" t="s">
        <v>1297</v>
      </c>
      <c r="B189" s="166" t="str">
        <f>IFERROR(INDEX('Annex 1 LV, HV and UMS charges'!$B$12:$B$43,MATCH($A189,'Annex 1 LV, HV and UMS charges'!$A$12:$A$308,0)),INDEX('Annex 4 LDNO charges'!$B$12:$B$201,MATCH($A189,'Annex 4 LDNO charges'!$A$12:$A$201,0)))</f>
        <v/>
      </c>
      <c r="C189" s="167">
        <f>IFERROR(INDEX('Annex 1 LV, HV and UMS charges'!$C$12:$C$43,MATCH($A189,'Annex 1 LV, HV and UMS charges'!$A$12:$A$308,0)),INDEX('Annex 4 LDNO charges'!$C$12:$C$201,MATCH($A189,'Annex 4 LDNO charges'!$A$12:$A$201,0)))</f>
        <v>0</v>
      </c>
      <c r="D189" s="204"/>
      <c r="E189" s="204"/>
      <c r="F189" s="203">
        <f t="shared" si="8"/>
        <v>0.46562202651327755</v>
      </c>
    </row>
    <row r="190" spans="1:6" ht="13.8" x14ac:dyDescent="0.25">
      <c r="A190" s="134" t="s">
        <v>1298</v>
      </c>
      <c r="B190" s="166" t="str">
        <f>IFERROR(INDEX('Annex 1 LV, HV and UMS charges'!$B$12:$B$43,MATCH($A190,'Annex 1 LV, HV and UMS charges'!$A$12:$A$308,0)),INDEX('Annex 4 LDNO charges'!$B$12:$B$201,MATCH($A190,'Annex 4 LDNO charges'!$A$12:$A$201,0)))</f>
        <v/>
      </c>
      <c r="C190" s="167">
        <f>IFERROR(INDEX('Annex 1 LV, HV and UMS charges'!$C$12:$C$43,MATCH($A190,'Annex 1 LV, HV and UMS charges'!$A$12:$A$308,0)),INDEX('Annex 4 LDNO charges'!$C$12:$C$201,MATCH($A190,'Annex 4 LDNO charges'!$A$12:$A$201,0)))</f>
        <v>0</v>
      </c>
      <c r="D190" s="204"/>
      <c r="E190" s="204"/>
      <c r="F190" s="203">
        <f t="shared" si="8"/>
        <v>0.46562202651327755</v>
      </c>
    </row>
    <row r="191" spans="1:6" ht="13.8" x14ac:dyDescent="0.25">
      <c r="A191" s="134" t="s">
        <v>1299</v>
      </c>
      <c r="B191" s="166" t="str">
        <f>IFERROR(INDEX('Annex 1 LV, HV and UMS charges'!$B$12:$B$43,MATCH($A191,'Annex 1 LV, HV and UMS charges'!$A$12:$A$308,0)),INDEX('Annex 4 LDNO charges'!$B$12:$B$201,MATCH($A191,'Annex 4 LDNO charges'!$A$12:$A$201,0)))</f>
        <v/>
      </c>
      <c r="C191" s="167">
        <f>IFERROR(INDEX('Annex 1 LV, HV and UMS charges'!$C$12:$C$43,MATCH($A191,'Annex 1 LV, HV and UMS charges'!$A$12:$A$308,0)),INDEX('Annex 4 LDNO charges'!$C$12:$C$201,MATCH($A191,'Annex 4 LDNO charges'!$A$12:$A$201,0)))</f>
        <v>0</v>
      </c>
      <c r="D191" s="204"/>
      <c r="E191" s="204"/>
      <c r="F191" s="203">
        <f t="shared" si="8"/>
        <v>0.46562202651327755</v>
      </c>
    </row>
    <row r="192" spans="1:6" ht="13.8" x14ac:dyDescent="0.25">
      <c r="A192" s="134" t="s">
        <v>1300</v>
      </c>
      <c r="B192" s="166" t="str">
        <f>IFERROR(INDEX('Annex 1 LV, HV and UMS charges'!$B$12:$B$43,MATCH($A192,'Annex 1 LV, HV and UMS charges'!$A$12:$A$308,0)),INDEX('Annex 4 LDNO charges'!$B$12:$B$201,MATCH($A192,'Annex 4 LDNO charges'!$A$12:$A$201,0)))</f>
        <v/>
      </c>
      <c r="C192" s="167" t="str">
        <f>IFERROR(INDEX('Annex 1 LV, HV and UMS charges'!$C$12:$C$43,MATCH($A192,'Annex 1 LV, HV and UMS charges'!$A$12:$A$308,0)),INDEX('Annex 4 LDNO charges'!$C$12:$C$201,MATCH($A192,'Annex 4 LDNO charges'!$A$12:$A$201,0)))</f>
        <v>0, 1 or 8</v>
      </c>
      <c r="D192" s="204"/>
      <c r="E192" s="204"/>
      <c r="F192" s="203">
        <f t="shared" si="8"/>
        <v>0</v>
      </c>
    </row>
    <row r="193" spans="1:6" ht="13.8" x14ac:dyDescent="0.25">
      <c r="A193" s="134" t="s">
        <v>1301</v>
      </c>
      <c r="B193" s="166" t="str">
        <f>IFERROR(INDEX('Annex 1 LV, HV and UMS charges'!$B$12:$B$43,MATCH($A193,'Annex 1 LV, HV and UMS charges'!$A$12:$A$308,0)),INDEX('Annex 4 LDNO charges'!$B$12:$B$201,MATCH($A193,'Annex 4 LDNO charges'!$A$12:$A$201,0)))</f>
        <v/>
      </c>
      <c r="C193" s="167">
        <f>IFERROR(INDEX('Annex 1 LV, HV and UMS charges'!$C$12:$C$43,MATCH($A193,'Annex 1 LV, HV and UMS charges'!$A$12:$A$308,0)),INDEX('Annex 4 LDNO charges'!$C$12:$C$201,MATCH($A193,'Annex 4 LDNO charges'!$A$12:$A$201,0)))</f>
        <v>0</v>
      </c>
      <c r="D193" s="204"/>
      <c r="E193" s="204"/>
      <c r="F193" s="203">
        <f t="shared" si="8"/>
        <v>0</v>
      </c>
    </row>
    <row r="194" spans="1:6" ht="13.8" x14ac:dyDescent="0.25">
      <c r="A194" s="134" t="s">
        <v>1302</v>
      </c>
      <c r="B194" s="166" t="str">
        <f>IFERROR(INDEX('Annex 1 LV, HV and UMS charges'!$B$12:$B$43,MATCH($A194,'Annex 1 LV, HV and UMS charges'!$A$12:$A$308,0)),INDEX('Annex 4 LDNO charges'!$B$12:$B$201,MATCH($A194,'Annex 4 LDNO charges'!$A$12:$A$201,0)))</f>
        <v/>
      </c>
      <c r="C194" s="167">
        <f>IFERROR(INDEX('Annex 1 LV, HV and UMS charges'!$C$12:$C$43,MATCH($A194,'Annex 1 LV, HV and UMS charges'!$A$12:$A$308,0)),INDEX('Annex 4 LDNO charges'!$C$12:$C$201,MATCH($A194,'Annex 4 LDNO charges'!$A$12:$A$201,0)))</f>
        <v>0</v>
      </c>
      <c r="D194" s="204"/>
      <c r="E194" s="204"/>
      <c r="F194" s="203">
        <f t="shared" si="8"/>
        <v>0</v>
      </c>
    </row>
    <row r="195" spans="1:6" ht="13.8" x14ac:dyDescent="0.25">
      <c r="A195" s="134" t="s">
        <v>1303</v>
      </c>
      <c r="B195" s="166" t="str">
        <f>IFERROR(INDEX('Annex 1 LV, HV and UMS charges'!$B$12:$B$43,MATCH($A195,'Annex 1 LV, HV and UMS charges'!$A$12:$A$308,0)),INDEX('Annex 4 LDNO charges'!$B$12:$B$201,MATCH($A195,'Annex 4 LDNO charges'!$A$12:$A$201,0)))</f>
        <v/>
      </c>
      <c r="C195" s="167">
        <f>IFERROR(INDEX('Annex 1 LV, HV and UMS charges'!$C$12:$C$43,MATCH($A195,'Annex 1 LV, HV and UMS charges'!$A$12:$A$308,0)),INDEX('Annex 4 LDNO charges'!$C$12:$C$201,MATCH($A195,'Annex 4 LDNO charges'!$A$12:$A$201,0)))</f>
        <v>0</v>
      </c>
      <c r="D195" s="204"/>
      <c r="E195" s="204"/>
      <c r="F195" s="203">
        <f t="shared" si="8"/>
        <v>0</v>
      </c>
    </row>
    <row r="196" spans="1:6" ht="13.8" x14ac:dyDescent="0.25">
      <c r="A196" s="134" t="s">
        <v>1304</v>
      </c>
      <c r="B196" s="166" t="str">
        <f>IFERROR(INDEX('Annex 1 LV, HV and UMS charges'!$B$12:$B$43,MATCH($A196,'Annex 1 LV, HV and UMS charges'!$A$12:$A$308,0)),INDEX('Annex 4 LDNO charges'!$B$12:$B$201,MATCH($A196,'Annex 4 LDNO charges'!$A$12:$A$201,0)))</f>
        <v/>
      </c>
      <c r="C196" s="167">
        <f>IFERROR(INDEX('Annex 1 LV, HV and UMS charges'!$C$12:$C$43,MATCH($A196,'Annex 1 LV, HV and UMS charges'!$A$12:$A$308,0)),INDEX('Annex 4 LDNO charges'!$C$12:$C$201,MATCH($A196,'Annex 4 LDNO charges'!$A$12:$A$201,0)))</f>
        <v>0</v>
      </c>
      <c r="D196" s="204"/>
      <c r="E196" s="204"/>
      <c r="F196" s="203">
        <f t="shared" si="8"/>
        <v>0</v>
      </c>
    </row>
    <row r="197" spans="1:6" ht="13.8" x14ac:dyDescent="0.25">
      <c r="A197" s="134" t="s">
        <v>1305</v>
      </c>
      <c r="B197" s="166" t="str">
        <f>IFERROR(INDEX('Annex 1 LV, HV and UMS charges'!$B$12:$B$43,MATCH($A197,'Annex 1 LV, HV and UMS charges'!$A$12:$A$308,0)),INDEX('Annex 4 LDNO charges'!$B$12:$B$201,MATCH($A197,'Annex 4 LDNO charges'!$A$12:$A$201,0)))</f>
        <v/>
      </c>
      <c r="C197" s="167">
        <f>IFERROR(INDEX('Annex 1 LV, HV and UMS charges'!$C$12:$C$43,MATCH($A197,'Annex 1 LV, HV and UMS charges'!$A$12:$A$308,0)),INDEX('Annex 4 LDNO charges'!$C$12:$C$201,MATCH($A197,'Annex 4 LDNO charges'!$A$12:$A$201,0)))</f>
        <v>0</v>
      </c>
      <c r="D197" s="204"/>
      <c r="E197" s="204"/>
      <c r="F197" s="203">
        <f t="shared" si="8"/>
        <v>0</v>
      </c>
    </row>
    <row r="198" spans="1:6" ht="13.8" x14ac:dyDescent="0.25">
      <c r="A198" s="134" t="s">
        <v>1306</v>
      </c>
      <c r="B198" s="166" t="str">
        <f>IFERROR(INDEX('Annex 1 LV, HV and UMS charges'!$B$12:$B$43,MATCH($A198,'Annex 1 LV, HV and UMS charges'!$A$12:$A$308,0)),INDEX('Annex 4 LDNO charges'!$B$12:$B$201,MATCH($A198,'Annex 4 LDNO charges'!$A$12:$A$201,0)))</f>
        <v/>
      </c>
      <c r="C198" s="167" t="str">
        <f>IFERROR(INDEX('Annex 1 LV, HV and UMS charges'!$C$12:$C$43,MATCH($A198,'Annex 1 LV, HV and UMS charges'!$A$12:$A$308,0)),INDEX('Annex 4 LDNO charges'!$C$12:$C$201,MATCH($A198,'Annex 4 LDNO charges'!$A$12:$A$201,0)))</f>
        <v>0, 1, 2</v>
      </c>
      <c r="D198" s="203">
        <f>IF(IFERROR(FIND("RELATED MPAN",UPPER($A198)),0)+IFERROR(FIND("GENER",UPPER($A198)),0)+IFERROR(FIND("UNMETERED",UPPER($A198)),0)=0,D$5,0)</f>
        <v>0.18627539711380103</v>
      </c>
      <c r="E198" s="203">
        <f t="shared" ref="E198:E199" si="10">IF(IFERROR(FIND("RELATED MPAN",UPPER($A198)),0)+IFERROR(FIND("GENER",UPPER($A198)),0)+IFERROR(FIND("UNMETERED",UPPER($A198)),0)=0,E$5,0)</f>
        <v>0</v>
      </c>
      <c r="F198" s="203">
        <f t="shared" si="8"/>
        <v>0.46562202651327755</v>
      </c>
    </row>
    <row r="199" spans="1:6" ht="13.8" x14ac:dyDescent="0.25">
      <c r="A199" s="134" t="s">
        <v>1307</v>
      </c>
      <c r="B199" s="166" t="str">
        <f>IFERROR(INDEX('Annex 1 LV, HV and UMS charges'!$B$12:$B$43,MATCH($A199,'Annex 1 LV, HV and UMS charges'!$A$12:$A$308,0)),INDEX('Annex 4 LDNO charges'!$B$12:$B$201,MATCH($A199,'Annex 4 LDNO charges'!$A$12:$A$201,0)))</f>
        <v/>
      </c>
      <c r="C199" s="167" t="str">
        <f>IFERROR(INDEX('Annex 1 LV, HV and UMS charges'!$C$12:$C$43,MATCH($A199,'Annex 1 LV, HV and UMS charges'!$A$12:$A$308,0)),INDEX('Annex 4 LDNO charges'!$C$12:$C$201,MATCH($A199,'Annex 4 LDNO charges'!$A$12:$A$201,0)))</f>
        <v>2</v>
      </c>
      <c r="D199" s="203">
        <f>IF(IFERROR(FIND("RELATED MPAN",UPPER($A199)),0)+IFERROR(FIND("GENER",UPPER($A199)),0)+IFERROR(FIND("UNMETERED",UPPER($A199)),0)=0,D$5,0)</f>
        <v>0</v>
      </c>
      <c r="E199" s="203">
        <f t="shared" si="10"/>
        <v>0</v>
      </c>
      <c r="F199" s="203">
        <f t="shared" si="8"/>
        <v>0</v>
      </c>
    </row>
    <row r="200" spans="1:6" ht="13.8" x14ac:dyDescent="0.25">
      <c r="A200" s="134" t="s">
        <v>1308</v>
      </c>
      <c r="B200" s="166" t="str">
        <f>IFERROR(INDEX('Annex 1 LV, HV and UMS charges'!$B$12:$B$43,MATCH($A200,'Annex 1 LV, HV and UMS charges'!$A$12:$A$308,0)),INDEX('Annex 4 LDNO charges'!$B$12:$B$201,MATCH($A200,'Annex 4 LDNO charges'!$A$12:$A$201,0)))</f>
        <v/>
      </c>
      <c r="C200" s="167" t="str">
        <f>IFERROR(INDEX('Annex 1 LV, HV and UMS charges'!$C$12:$C$43,MATCH($A200,'Annex 1 LV, HV and UMS charges'!$A$12:$A$308,0)),INDEX('Annex 4 LDNO charges'!$C$12:$C$201,MATCH($A200,'Annex 4 LDNO charges'!$A$12:$A$201,0)))</f>
        <v>0, 3, 4, 5-8</v>
      </c>
      <c r="D200" s="204"/>
      <c r="E200" s="204"/>
      <c r="F200" s="203">
        <f t="shared" si="8"/>
        <v>0.46562202651327755</v>
      </c>
    </row>
    <row r="201" spans="1:6" ht="13.8" x14ac:dyDescent="0.25">
      <c r="A201" s="134" t="s">
        <v>1309</v>
      </c>
      <c r="B201" s="166" t="str">
        <f>IFERROR(INDEX('Annex 1 LV, HV and UMS charges'!$B$12:$B$43,MATCH($A201,'Annex 1 LV, HV and UMS charges'!$A$12:$A$308,0)),INDEX('Annex 4 LDNO charges'!$B$12:$B$201,MATCH($A201,'Annex 4 LDNO charges'!$A$12:$A$201,0)))</f>
        <v/>
      </c>
      <c r="C201" s="167" t="str">
        <f>IFERROR(INDEX('Annex 1 LV, HV and UMS charges'!$C$12:$C$43,MATCH($A201,'Annex 1 LV, HV and UMS charges'!$A$12:$A$308,0)),INDEX('Annex 4 LDNO charges'!$C$12:$C$201,MATCH($A201,'Annex 4 LDNO charges'!$A$12:$A$201,0)))</f>
        <v>0, 3, 4, 5-8</v>
      </c>
      <c r="D201" s="204"/>
      <c r="E201" s="204"/>
      <c r="F201" s="203">
        <f t="shared" si="8"/>
        <v>0.46562202651327755</v>
      </c>
    </row>
    <row r="202" spans="1:6" ht="13.8" x14ac:dyDescent="0.25">
      <c r="A202" s="134" t="s">
        <v>1310</v>
      </c>
      <c r="B202" s="166" t="str">
        <f>IFERROR(INDEX('Annex 1 LV, HV and UMS charges'!$B$12:$B$43,MATCH($A202,'Annex 1 LV, HV and UMS charges'!$A$12:$A$308,0)),INDEX('Annex 4 LDNO charges'!$B$12:$B$201,MATCH($A202,'Annex 4 LDNO charges'!$A$12:$A$201,0)))</f>
        <v/>
      </c>
      <c r="C202" s="167" t="str">
        <f>IFERROR(INDEX('Annex 1 LV, HV and UMS charges'!$C$12:$C$43,MATCH($A202,'Annex 1 LV, HV and UMS charges'!$A$12:$A$308,0)),INDEX('Annex 4 LDNO charges'!$C$12:$C$201,MATCH($A202,'Annex 4 LDNO charges'!$A$12:$A$201,0)))</f>
        <v>0, 3, 4, 5-8</v>
      </c>
      <c r="D202" s="204"/>
      <c r="E202" s="204"/>
      <c r="F202" s="203">
        <f t="shared" si="8"/>
        <v>0.46562202651327755</v>
      </c>
    </row>
    <row r="203" spans="1:6" ht="13.8" x14ac:dyDescent="0.25">
      <c r="A203" s="134" t="s">
        <v>1311</v>
      </c>
      <c r="B203" s="166" t="str">
        <f>IFERROR(INDEX('Annex 1 LV, HV and UMS charges'!$B$12:$B$43,MATCH($A203,'Annex 1 LV, HV and UMS charges'!$A$12:$A$308,0)),INDEX('Annex 4 LDNO charges'!$B$12:$B$201,MATCH($A203,'Annex 4 LDNO charges'!$A$12:$A$201,0)))</f>
        <v/>
      </c>
      <c r="C203" s="167" t="str">
        <f>IFERROR(INDEX('Annex 1 LV, HV and UMS charges'!$C$12:$C$43,MATCH($A203,'Annex 1 LV, HV and UMS charges'!$A$12:$A$308,0)),INDEX('Annex 4 LDNO charges'!$C$12:$C$201,MATCH($A203,'Annex 4 LDNO charges'!$A$12:$A$201,0)))</f>
        <v>0, 3, 4, 5-8</v>
      </c>
      <c r="D203" s="204"/>
      <c r="E203" s="204"/>
      <c r="F203" s="203">
        <f t="shared" si="8"/>
        <v>0.46562202651327755</v>
      </c>
    </row>
    <row r="204" spans="1:6" ht="13.8" x14ac:dyDescent="0.25">
      <c r="A204" s="134" t="s">
        <v>1312</v>
      </c>
      <c r="B204" s="166" t="str">
        <f>IFERROR(INDEX('Annex 1 LV, HV and UMS charges'!$B$12:$B$43,MATCH($A204,'Annex 1 LV, HV and UMS charges'!$A$12:$A$308,0)),INDEX('Annex 4 LDNO charges'!$B$12:$B$201,MATCH($A204,'Annex 4 LDNO charges'!$A$12:$A$201,0)))</f>
        <v/>
      </c>
      <c r="C204" s="167" t="str">
        <f>IFERROR(INDEX('Annex 1 LV, HV and UMS charges'!$C$12:$C$43,MATCH($A204,'Annex 1 LV, HV and UMS charges'!$A$12:$A$308,0)),INDEX('Annex 4 LDNO charges'!$C$12:$C$201,MATCH($A204,'Annex 4 LDNO charges'!$A$12:$A$201,0)))</f>
        <v>0, 3, 4, 5-8</v>
      </c>
      <c r="D204" s="204"/>
      <c r="E204" s="204"/>
      <c r="F204" s="203">
        <f t="shared" si="8"/>
        <v>0.46562202651327755</v>
      </c>
    </row>
    <row r="205" spans="1:6" ht="13.8" x14ac:dyDescent="0.25">
      <c r="A205" s="134" t="s">
        <v>1313</v>
      </c>
      <c r="B205" s="166" t="str">
        <f>IFERROR(INDEX('Annex 1 LV, HV and UMS charges'!$B$12:$B$43,MATCH($A205,'Annex 1 LV, HV and UMS charges'!$A$12:$A$308,0)),INDEX('Annex 4 LDNO charges'!$B$12:$B$201,MATCH($A205,'Annex 4 LDNO charges'!$A$12:$A$201,0)))</f>
        <v/>
      </c>
      <c r="C205" s="167" t="str">
        <f>IFERROR(INDEX('Annex 1 LV, HV and UMS charges'!$C$12:$C$43,MATCH($A205,'Annex 1 LV, HV and UMS charges'!$A$12:$A$308,0)),INDEX('Annex 4 LDNO charges'!$C$12:$C$201,MATCH($A205,'Annex 4 LDNO charges'!$A$12:$A$201,0)))</f>
        <v>4</v>
      </c>
      <c r="D205" s="204"/>
      <c r="E205" s="204"/>
      <c r="F205" s="203">
        <f t="shared" si="8"/>
        <v>0</v>
      </c>
    </row>
    <row r="206" spans="1:6" ht="13.8" x14ac:dyDescent="0.25">
      <c r="A206" s="134" t="s">
        <v>1314</v>
      </c>
      <c r="B206" s="166" t="str">
        <f>IFERROR(INDEX('Annex 1 LV, HV and UMS charges'!$B$12:$B$43,MATCH($A206,'Annex 1 LV, HV and UMS charges'!$A$12:$A$308,0)),INDEX('Annex 4 LDNO charges'!$B$12:$B$201,MATCH($A206,'Annex 4 LDNO charges'!$A$12:$A$201,0)))</f>
        <v/>
      </c>
      <c r="C206" s="167">
        <f>IFERROR(INDEX('Annex 1 LV, HV and UMS charges'!$C$12:$C$43,MATCH($A206,'Annex 1 LV, HV and UMS charges'!$A$12:$A$308,0)),INDEX('Annex 4 LDNO charges'!$C$12:$C$201,MATCH($A206,'Annex 4 LDNO charges'!$A$12:$A$201,0)))</f>
        <v>0</v>
      </c>
      <c r="D206" s="204"/>
      <c r="E206" s="204"/>
      <c r="F206" s="203">
        <f t="shared" si="8"/>
        <v>0.46562202651327755</v>
      </c>
    </row>
    <row r="207" spans="1:6" ht="13.8" x14ac:dyDescent="0.25">
      <c r="A207" s="134" t="s">
        <v>1315</v>
      </c>
      <c r="B207" s="166" t="str">
        <f>IFERROR(INDEX('Annex 1 LV, HV and UMS charges'!$B$12:$B$43,MATCH($A207,'Annex 1 LV, HV and UMS charges'!$A$12:$A$308,0)),INDEX('Annex 4 LDNO charges'!$B$12:$B$201,MATCH($A207,'Annex 4 LDNO charges'!$A$12:$A$201,0)))</f>
        <v/>
      </c>
      <c r="C207" s="167">
        <f>IFERROR(INDEX('Annex 1 LV, HV and UMS charges'!$C$12:$C$43,MATCH($A207,'Annex 1 LV, HV and UMS charges'!$A$12:$A$308,0)),INDEX('Annex 4 LDNO charges'!$C$12:$C$201,MATCH($A207,'Annex 4 LDNO charges'!$A$12:$A$201,0)))</f>
        <v>0</v>
      </c>
      <c r="D207" s="204"/>
      <c r="E207" s="204"/>
      <c r="F207" s="203">
        <f t="shared" si="8"/>
        <v>0.46562202651327755</v>
      </c>
    </row>
    <row r="208" spans="1:6" ht="13.8" x14ac:dyDescent="0.25">
      <c r="A208" s="134" t="s">
        <v>1316</v>
      </c>
      <c r="B208" s="166" t="str">
        <f>IFERROR(INDEX('Annex 1 LV, HV and UMS charges'!$B$12:$B$43,MATCH($A208,'Annex 1 LV, HV and UMS charges'!$A$12:$A$308,0)),INDEX('Annex 4 LDNO charges'!$B$12:$B$201,MATCH($A208,'Annex 4 LDNO charges'!$A$12:$A$201,0)))</f>
        <v/>
      </c>
      <c r="C208" s="167">
        <f>IFERROR(INDEX('Annex 1 LV, HV and UMS charges'!$C$12:$C$43,MATCH($A208,'Annex 1 LV, HV and UMS charges'!$A$12:$A$308,0)),INDEX('Annex 4 LDNO charges'!$C$12:$C$201,MATCH($A208,'Annex 4 LDNO charges'!$A$12:$A$201,0)))</f>
        <v>0</v>
      </c>
      <c r="D208" s="204"/>
      <c r="E208" s="204"/>
      <c r="F208" s="203">
        <f t="shared" si="8"/>
        <v>0.46562202651327755</v>
      </c>
    </row>
    <row r="209" spans="1:6" ht="13.8" x14ac:dyDescent="0.25">
      <c r="A209" s="134" t="s">
        <v>1317</v>
      </c>
      <c r="B209" s="166" t="str">
        <f>IFERROR(INDEX('Annex 1 LV, HV and UMS charges'!$B$12:$B$43,MATCH($A209,'Annex 1 LV, HV and UMS charges'!$A$12:$A$308,0)),INDEX('Annex 4 LDNO charges'!$B$12:$B$201,MATCH($A209,'Annex 4 LDNO charges'!$A$12:$A$201,0)))</f>
        <v/>
      </c>
      <c r="C209" s="167">
        <f>IFERROR(INDEX('Annex 1 LV, HV and UMS charges'!$C$12:$C$43,MATCH($A209,'Annex 1 LV, HV and UMS charges'!$A$12:$A$308,0)),INDEX('Annex 4 LDNO charges'!$C$12:$C$201,MATCH($A209,'Annex 4 LDNO charges'!$A$12:$A$201,0)))</f>
        <v>0</v>
      </c>
      <c r="D209" s="204"/>
      <c r="E209" s="204"/>
      <c r="F209" s="203">
        <f t="shared" si="8"/>
        <v>0.46562202651327755</v>
      </c>
    </row>
    <row r="210" spans="1:6" ht="13.8" x14ac:dyDescent="0.25">
      <c r="A210" s="134" t="s">
        <v>1318</v>
      </c>
      <c r="B210" s="166" t="str">
        <f>IFERROR(INDEX('Annex 1 LV, HV and UMS charges'!$B$12:$B$43,MATCH($A210,'Annex 1 LV, HV and UMS charges'!$A$12:$A$308,0)),INDEX('Annex 4 LDNO charges'!$B$12:$B$201,MATCH($A210,'Annex 4 LDNO charges'!$A$12:$A$201,0)))</f>
        <v/>
      </c>
      <c r="C210" s="167">
        <f>IFERROR(INDEX('Annex 1 LV, HV and UMS charges'!$C$12:$C$43,MATCH($A210,'Annex 1 LV, HV and UMS charges'!$A$12:$A$308,0)),INDEX('Annex 4 LDNO charges'!$C$12:$C$201,MATCH($A210,'Annex 4 LDNO charges'!$A$12:$A$201,0)))</f>
        <v>0</v>
      </c>
      <c r="D210" s="204"/>
      <c r="E210" s="204"/>
      <c r="F210" s="203">
        <f t="shared" si="8"/>
        <v>0.46562202651327755</v>
      </c>
    </row>
    <row r="211" spans="1:6" ht="13.8" x14ac:dyDescent="0.25">
      <c r="A211" s="134" t="s">
        <v>1319</v>
      </c>
      <c r="B211" s="166" t="str">
        <f>IFERROR(INDEX('Annex 1 LV, HV and UMS charges'!$B$12:$B$43,MATCH($A211,'Annex 1 LV, HV and UMS charges'!$A$12:$A$308,0)),INDEX('Annex 4 LDNO charges'!$B$12:$B$201,MATCH($A211,'Annex 4 LDNO charges'!$A$12:$A$201,0)))</f>
        <v/>
      </c>
      <c r="C211" s="167">
        <f>IFERROR(INDEX('Annex 1 LV, HV and UMS charges'!$C$12:$C$43,MATCH($A211,'Annex 1 LV, HV and UMS charges'!$A$12:$A$308,0)),INDEX('Annex 4 LDNO charges'!$C$12:$C$201,MATCH($A211,'Annex 4 LDNO charges'!$A$12:$A$201,0)))</f>
        <v>0</v>
      </c>
      <c r="D211" s="204"/>
      <c r="E211" s="204"/>
      <c r="F211" s="203">
        <f t="shared" si="8"/>
        <v>0.46562202651327755</v>
      </c>
    </row>
    <row r="212" spans="1:6" ht="13.8" x14ac:dyDescent="0.25">
      <c r="A212" s="134" t="s">
        <v>1320</v>
      </c>
      <c r="B212" s="166" t="str">
        <f>IFERROR(INDEX('Annex 1 LV, HV and UMS charges'!$B$12:$B$43,MATCH($A212,'Annex 1 LV, HV and UMS charges'!$A$12:$A$308,0)),INDEX('Annex 4 LDNO charges'!$B$12:$B$201,MATCH($A212,'Annex 4 LDNO charges'!$A$12:$A$201,0)))</f>
        <v/>
      </c>
      <c r="C212" s="167">
        <f>IFERROR(INDEX('Annex 1 LV, HV and UMS charges'!$C$12:$C$43,MATCH($A212,'Annex 1 LV, HV and UMS charges'!$A$12:$A$308,0)),INDEX('Annex 4 LDNO charges'!$C$12:$C$201,MATCH($A212,'Annex 4 LDNO charges'!$A$12:$A$201,0)))</f>
        <v>0</v>
      </c>
      <c r="D212" s="204"/>
      <c r="E212" s="204"/>
      <c r="F212" s="203">
        <f t="shared" si="8"/>
        <v>0.46562202651327755</v>
      </c>
    </row>
    <row r="213" spans="1:6" ht="13.8" x14ac:dyDescent="0.25">
      <c r="A213" s="134" t="s">
        <v>1321</v>
      </c>
      <c r="B213" s="166" t="str">
        <f>IFERROR(INDEX('Annex 1 LV, HV and UMS charges'!$B$12:$B$43,MATCH($A213,'Annex 1 LV, HV and UMS charges'!$A$12:$A$308,0)),INDEX('Annex 4 LDNO charges'!$B$12:$B$201,MATCH($A213,'Annex 4 LDNO charges'!$A$12:$A$201,0)))</f>
        <v/>
      </c>
      <c r="C213" s="167">
        <f>IFERROR(INDEX('Annex 1 LV, HV and UMS charges'!$C$12:$C$43,MATCH($A213,'Annex 1 LV, HV and UMS charges'!$A$12:$A$308,0)),INDEX('Annex 4 LDNO charges'!$C$12:$C$201,MATCH($A213,'Annex 4 LDNO charges'!$A$12:$A$201,0)))</f>
        <v>0</v>
      </c>
      <c r="D213" s="204"/>
      <c r="E213" s="204"/>
      <c r="F213" s="203">
        <f t="shared" si="8"/>
        <v>0.46562202651327755</v>
      </c>
    </row>
    <row r="214" spans="1:6" ht="13.8" x14ac:dyDescent="0.25">
      <c r="A214" s="134" t="s">
        <v>1322</v>
      </c>
      <c r="B214" s="166" t="str">
        <f>IFERROR(INDEX('Annex 1 LV, HV and UMS charges'!$B$12:$B$43,MATCH($A214,'Annex 1 LV, HV and UMS charges'!$A$12:$A$308,0)),INDEX('Annex 4 LDNO charges'!$B$12:$B$201,MATCH($A214,'Annex 4 LDNO charges'!$A$12:$A$201,0)))</f>
        <v/>
      </c>
      <c r="C214" s="167">
        <f>IFERROR(INDEX('Annex 1 LV, HV and UMS charges'!$C$12:$C$43,MATCH($A214,'Annex 1 LV, HV and UMS charges'!$A$12:$A$308,0)),INDEX('Annex 4 LDNO charges'!$C$12:$C$201,MATCH($A214,'Annex 4 LDNO charges'!$A$12:$A$201,0)))</f>
        <v>0</v>
      </c>
      <c r="D214" s="204"/>
      <c r="E214" s="204"/>
      <c r="F214" s="203">
        <f t="shared" ref="F214:F226" si="11">IF(IFERROR(FIND("RELATED MPAN",UPPER($A214)),0)+IFERROR(FIND("GENER",UPPER($A214)),0)+IFERROR(FIND("UNMETERED",UPPER($A214)),0)=0,F$5,0)</f>
        <v>0.46562202651327755</v>
      </c>
    </row>
    <row r="215" spans="1:6" ht="13.8" x14ac:dyDescent="0.25">
      <c r="A215" s="134" t="s">
        <v>1323</v>
      </c>
      <c r="B215" s="166" t="str">
        <f>IFERROR(INDEX('Annex 1 LV, HV and UMS charges'!$B$12:$B$43,MATCH($A215,'Annex 1 LV, HV and UMS charges'!$A$12:$A$308,0)),INDEX('Annex 4 LDNO charges'!$B$12:$B$201,MATCH($A215,'Annex 4 LDNO charges'!$A$12:$A$201,0)))</f>
        <v/>
      </c>
      <c r="C215" s="167">
        <f>IFERROR(INDEX('Annex 1 LV, HV and UMS charges'!$C$12:$C$43,MATCH($A215,'Annex 1 LV, HV and UMS charges'!$A$12:$A$308,0)),INDEX('Annex 4 LDNO charges'!$C$12:$C$201,MATCH($A215,'Annex 4 LDNO charges'!$A$12:$A$201,0)))</f>
        <v>0</v>
      </c>
      <c r="D215" s="204"/>
      <c r="E215" s="204"/>
      <c r="F215" s="203">
        <f t="shared" si="11"/>
        <v>0.46562202651327755</v>
      </c>
    </row>
    <row r="216" spans="1:6" ht="13.8" x14ac:dyDescent="0.25">
      <c r="A216" s="134" t="s">
        <v>1324</v>
      </c>
      <c r="B216" s="166" t="str">
        <f>IFERROR(INDEX('Annex 1 LV, HV and UMS charges'!$B$12:$B$43,MATCH($A216,'Annex 1 LV, HV and UMS charges'!$A$12:$A$308,0)),INDEX('Annex 4 LDNO charges'!$B$12:$B$201,MATCH($A216,'Annex 4 LDNO charges'!$A$12:$A$201,0)))</f>
        <v/>
      </c>
      <c r="C216" s="167">
        <f>IFERROR(INDEX('Annex 1 LV, HV and UMS charges'!$C$12:$C$43,MATCH($A216,'Annex 1 LV, HV and UMS charges'!$A$12:$A$308,0)),INDEX('Annex 4 LDNO charges'!$C$12:$C$201,MATCH($A216,'Annex 4 LDNO charges'!$A$12:$A$201,0)))</f>
        <v>0</v>
      </c>
      <c r="D216" s="204"/>
      <c r="E216" s="204"/>
      <c r="F216" s="203">
        <f t="shared" si="11"/>
        <v>0.46562202651327755</v>
      </c>
    </row>
    <row r="217" spans="1:6" ht="13.8" x14ac:dyDescent="0.25">
      <c r="A217" s="134" t="s">
        <v>1325</v>
      </c>
      <c r="B217" s="166" t="str">
        <f>IFERROR(INDEX('Annex 1 LV, HV and UMS charges'!$B$12:$B$43,MATCH($A217,'Annex 1 LV, HV and UMS charges'!$A$12:$A$308,0)),INDEX('Annex 4 LDNO charges'!$B$12:$B$201,MATCH($A217,'Annex 4 LDNO charges'!$A$12:$A$201,0)))</f>
        <v/>
      </c>
      <c r="C217" s="167">
        <f>IFERROR(INDEX('Annex 1 LV, HV and UMS charges'!$C$12:$C$43,MATCH($A217,'Annex 1 LV, HV and UMS charges'!$A$12:$A$308,0)),INDEX('Annex 4 LDNO charges'!$C$12:$C$201,MATCH($A217,'Annex 4 LDNO charges'!$A$12:$A$201,0)))</f>
        <v>0</v>
      </c>
      <c r="D217" s="204"/>
      <c r="E217" s="204"/>
      <c r="F217" s="203">
        <f t="shared" si="11"/>
        <v>0.46562202651327755</v>
      </c>
    </row>
    <row r="218" spans="1:6" ht="13.8" x14ac:dyDescent="0.25">
      <c r="A218" s="134" t="s">
        <v>1326</v>
      </c>
      <c r="B218" s="166" t="str">
        <f>IFERROR(INDEX('Annex 1 LV, HV and UMS charges'!$B$12:$B$43,MATCH($A218,'Annex 1 LV, HV and UMS charges'!$A$12:$A$308,0)),INDEX('Annex 4 LDNO charges'!$B$12:$B$201,MATCH($A218,'Annex 4 LDNO charges'!$A$12:$A$201,0)))</f>
        <v/>
      </c>
      <c r="C218" s="167">
        <f>IFERROR(INDEX('Annex 1 LV, HV and UMS charges'!$C$12:$C$43,MATCH($A218,'Annex 1 LV, HV and UMS charges'!$A$12:$A$308,0)),INDEX('Annex 4 LDNO charges'!$C$12:$C$201,MATCH($A218,'Annex 4 LDNO charges'!$A$12:$A$201,0)))</f>
        <v>0</v>
      </c>
      <c r="D218" s="204"/>
      <c r="E218" s="204"/>
      <c r="F218" s="203">
        <f t="shared" si="11"/>
        <v>0.46562202651327755</v>
      </c>
    </row>
    <row r="219" spans="1:6" ht="13.8" x14ac:dyDescent="0.25">
      <c r="A219" s="134" t="s">
        <v>1327</v>
      </c>
      <c r="B219" s="166" t="str">
        <f>IFERROR(INDEX('Annex 1 LV, HV and UMS charges'!$B$12:$B$43,MATCH($A219,'Annex 1 LV, HV and UMS charges'!$A$12:$A$308,0)),INDEX('Annex 4 LDNO charges'!$B$12:$B$201,MATCH($A219,'Annex 4 LDNO charges'!$A$12:$A$201,0)))</f>
        <v/>
      </c>
      <c r="C219" s="167">
        <f>IFERROR(INDEX('Annex 1 LV, HV and UMS charges'!$C$12:$C$43,MATCH($A219,'Annex 1 LV, HV and UMS charges'!$A$12:$A$308,0)),INDEX('Annex 4 LDNO charges'!$C$12:$C$201,MATCH($A219,'Annex 4 LDNO charges'!$A$12:$A$201,0)))</f>
        <v>0</v>
      </c>
      <c r="D219" s="204"/>
      <c r="E219" s="204"/>
      <c r="F219" s="203">
        <f t="shared" si="11"/>
        <v>0.46562202651327755</v>
      </c>
    </row>
    <row r="220" spans="1:6" ht="13.8" x14ac:dyDescent="0.25">
      <c r="A220" s="134" t="s">
        <v>1328</v>
      </c>
      <c r="B220" s="166" t="str">
        <f>IFERROR(INDEX('Annex 1 LV, HV and UMS charges'!$B$12:$B$43,MATCH($A220,'Annex 1 LV, HV and UMS charges'!$A$12:$A$308,0)),INDEX('Annex 4 LDNO charges'!$B$12:$B$201,MATCH($A220,'Annex 4 LDNO charges'!$A$12:$A$201,0)))</f>
        <v/>
      </c>
      <c r="C220" s="167">
        <f>IFERROR(INDEX('Annex 1 LV, HV and UMS charges'!$C$12:$C$43,MATCH($A220,'Annex 1 LV, HV and UMS charges'!$A$12:$A$308,0)),INDEX('Annex 4 LDNO charges'!$C$12:$C$201,MATCH($A220,'Annex 4 LDNO charges'!$A$12:$A$201,0)))</f>
        <v>0</v>
      </c>
      <c r="D220" s="204"/>
      <c r="E220" s="204"/>
      <c r="F220" s="203">
        <f t="shared" si="11"/>
        <v>0.46562202651327755</v>
      </c>
    </row>
    <row r="221" spans="1:6" ht="13.8" x14ac:dyDescent="0.25">
      <c r="A221" s="134" t="s">
        <v>1329</v>
      </c>
      <c r="B221" s="166" t="str">
        <f>IFERROR(INDEX('Annex 1 LV, HV and UMS charges'!$B$12:$B$43,MATCH($A221,'Annex 1 LV, HV and UMS charges'!$A$12:$A$308,0)),INDEX('Annex 4 LDNO charges'!$B$12:$B$201,MATCH($A221,'Annex 4 LDNO charges'!$A$12:$A$201,0)))</f>
        <v/>
      </c>
      <c r="C221" s="167" t="str">
        <f>IFERROR(INDEX('Annex 1 LV, HV and UMS charges'!$C$12:$C$43,MATCH($A221,'Annex 1 LV, HV and UMS charges'!$A$12:$A$308,0)),INDEX('Annex 4 LDNO charges'!$C$12:$C$201,MATCH($A221,'Annex 4 LDNO charges'!$A$12:$A$201,0)))</f>
        <v>0, 1 or 8</v>
      </c>
      <c r="D221" s="204"/>
      <c r="E221" s="204"/>
      <c r="F221" s="203">
        <f t="shared" si="11"/>
        <v>0</v>
      </c>
    </row>
    <row r="222" spans="1:6" ht="13.8" x14ac:dyDescent="0.25">
      <c r="A222" s="134" t="s">
        <v>1330</v>
      </c>
      <c r="B222" s="166" t="str">
        <f>IFERROR(INDEX('Annex 1 LV, HV and UMS charges'!$B$12:$B$43,MATCH($A222,'Annex 1 LV, HV and UMS charges'!$A$12:$A$308,0)),INDEX('Annex 4 LDNO charges'!$B$12:$B$201,MATCH($A222,'Annex 4 LDNO charges'!$A$12:$A$201,0)))</f>
        <v/>
      </c>
      <c r="C222" s="167">
        <f>IFERROR(INDEX('Annex 1 LV, HV and UMS charges'!$C$12:$C$43,MATCH($A222,'Annex 1 LV, HV and UMS charges'!$A$12:$A$308,0)),INDEX('Annex 4 LDNO charges'!$C$12:$C$201,MATCH($A222,'Annex 4 LDNO charges'!$A$12:$A$201,0)))</f>
        <v>0</v>
      </c>
      <c r="D222" s="204"/>
      <c r="E222" s="204"/>
      <c r="F222" s="203">
        <f t="shared" si="11"/>
        <v>0</v>
      </c>
    </row>
    <row r="223" spans="1:6" ht="13.8" x14ac:dyDescent="0.25">
      <c r="A223" s="134" t="s">
        <v>1331</v>
      </c>
      <c r="B223" s="166" t="str">
        <f>IFERROR(INDEX('Annex 1 LV, HV and UMS charges'!$B$12:$B$43,MATCH($A223,'Annex 1 LV, HV and UMS charges'!$A$12:$A$308,0)),INDEX('Annex 4 LDNO charges'!$B$12:$B$201,MATCH($A223,'Annex 4 LDNO charges'!$A$12:$A$201,0)))</f>
        <v/>
      </c>
      <c r="C223" s="167">
        <f>IFERROR(INDEX('Annex 1 LV, HV and UMS charges'!$C$12:$C$43,MATCH($A223,'Annex 1 LV, HV and UMS charges'!$A$12:$A$308,0)),INDEX('Annex 4 LDNO charges'!$C$12:$C$201,MATCH($A223,'Annex 4 LDNO charges'!$A$12:$A$201,0)))</f>
        <v>0</v>
      </c>
      <c r="D223" s="204"/>
      <c r="E223" s="204"/>
      <c r="F223" s="203">
        <f t="shared" si="11"/>
        <v>0</v>
      </c>
    </row>
    <row r="224" spans="1:6" ht="13.8" x14ac:dyDescent="0.25">
      <c r="A224" s="134" t="s">
        <v>1332</v>
      </c>
      <c r="B224" s="166" t="str">
        <f>IFERROR(INDEX('Annex 1 LV, HV and UMS charges'!$B$12:$B$43,MATCH($A224,'Annex 1 LV, HV and UMS charges'!$A$12:$A$308,0)),INDEX('Annex 4 LDNO charges'!$B$12:$B$201,MATCH($A224,'Annex 4 LDNO charges'!$A$12:$A$201,0)))</f>
        <v/>
      </c>
      <c r="C224" s="167">
        <f>IFERROR(INDEX('Annex 1 LV, HV and UMS charges'!$C$12:$C$43,MATCH($A224,'Annex 1 LV, HV and UMS charges'!$A$12:$A$308,0)),INDEX('Annex 4 LDNO charges'!$C$12:$C$201,MATCH($A224,'Annex 4 LDNO charges'!$A$12:$A$201,0)))</f>
        <v>0</v>
      </c>
      <c r="D224" s="204"/>
      <c r="E224" s="204"/>
      <c r="F224" s="203">
        <f t="shared" si="11"/>
        <v>0</v>
      </c>
    </row>
    <row r="225" spans="1:6" ht="13.8" x14ac:dyDescent="0.25">
      <c r="A225" s="134" t="s">
        <v>1333</v>
      </c>
      <c r="B225" s="166" t="str">
        <f>IFERROR(INDEX('Annex 1 LV, HV and UMS charges'!$B$12:$B$43,MATCH($A225,'Annex 1 LV, HV and UMS charges'!$A$12:$A$308,0)),INDEX('Annex 4 LDNO charges'!$B$12:$B$201,MATCH($A225,'Annex 4 LDNO charges'!$A$12:$A$201,0)))</f>
        <v/>
      </c>
      <c r="C225" s="167">
        <f>IFERROR(INDEX('Annex 1 LV, HV and UMS charges'!$C$12:$C$43,MATCH($A225,'Annex 1 LV, HV and UMS charges'!$A$12:$A$308,0)),INDEX('Annex 4 LDNO charges'!$C$12:$C$201,MATCH($A225,'Annex 4 LDNO charges'!$A$12:$A$201,0)))</f>
        <v>0</v>
      </c>
      <c r="D225" s="204"/>
      <c r="E225" s="204"/>
      <c r="F225" s="203">
        <f t="shared" si="11"/>
        <v>0</v>
      </c>
    </row>
    <row r="226" spans="1:6" ht="13.8" x14ac:dyDescent="0.25">
      <c r="A226" s="134" t="s">
        <v>1334</v>
      </c>
      <c r="B226" s="166" t="str">
        <f>IFERROR(INDEX('Annex 1 LV, HV and UMS charges'!$B$12:$B$43,MATCH($A226,'Annex 1 LV, HV and UMS charges'!$A$12:$A$308,0)),INDEX('Annex 4 LDNO charges'!$B$12:$B$201,MATCH($A226,'Annex 4 LDNO charges'!$A$12:$A$201,0)))</f>
        <v/>
      </c>
      <c r="C226" s="167">
        <f>IFERROR(INDEX('Annex 1 LV, HV and UMS charges'!$C$12:$C$43,MATCH($A226,'Annex 1 LV, HV and UMS charges'!$A$12:$A$308,0)),INDEX('Annex 4 LDNO charges'!$C$12:$C$201,MATCH($A226,'Annex 4 LDNO charges'!$A$12:$A$201,0)))</f>
        <v>0</v>
      </c>
      <c r="D226" s="204"/>
      <c r="E226" s="204"/>
      <c r="F226" s="203">
        <f t="shared" si="11"/>
        <v>0</v>
      </c>
    </row>
    <row r="227" spans="1:6" ht="13.2" x14ac:dyDescent="0.25">
      <c r="A227" s="311" t="s">
        <v>1429</v>
      </c>
      <c r="B227" s="311"/>
      <c r="C227" s="311"/>
      <c r="D227" s="311"/>
      <c r="E227" s="311"/>
      <c r="F227" s="311"/>
    </row>
    <row r="228" spans="1:6" ht="13.2" x14ac:dyDescent="0.25">
      <c r="A228" s="310" t="s">
        <v>1430</v>
      </c>
      <c r="B228" s="310"/>
      <c r="C228" s="310"/>
      <c r="D228" s="310"/>
      <c r="E228" s="310"/>
      <c r="F228" s="310"/>
    </row>
    <row r="229" spans="1:6" ht="13.2" x14ac:dyDescent="0.25">
      <c r="A229" s="310" t="s">
        <v>1431</v>
      </c>
      <c r="B229" s="310"/>
      <c r="C229" s="310"/>
      <c r="D229" s="310"/>
      <c r="E229" s="310"/>
      <c r="F229" s="310"/>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804"/>
  <sheetViews>
    <sheetView zoomScaleNormal="100" zoomScaleSheetLayoutView="100" workbookViewId="0">
      <selection activeCell="A4" sqref="A4"/>
    </sheetView>
  </sheetViews>
  <sheetFormatPr defaultColWidth="9.21875" defaultRowHeight="27.75" customHeight="1" x14ac:dyDescent="0.25"/>
  <cols>
    <col min="1" max="1" width="30" style="2" customWidth="1"/>
    <col min="2" max="2" width="48.5546875" style="2" customWidth="1"/>
    <col min="3" max="4" width="23.77734375" style="3" customWidth="1"/>
    <col min="5" max="5" width="15.5546875" style="2" customWidth="1"/>
    <col min="6" max="16384" width="9.21875" style="2"/>
  </cols>
  <sheetData>
    <row r="1" spans="1:7" ht="27.75" customHeight="1" x14ac:dyDescent="0.25">
      <c r="A1" s="41" t="s">
        <v>32</v>
      </c>
      <c r="B1" s="3"/>
      <c r="C1" s="2"/>
      <c r="E1" s="8"/>
      <c r="F1" s="4"/>
      <c r="G1" s="4"/>
    </row>
    <row r="2" spans="1:7" s="9" customFormat="1" ht="47.25" customHeight="1" x14ac:dyDescent="0.25">
      <c r="A2" s="263" t="str">
        <f>Overview!B4&amp; " - Effective from "&amp;TEXT(Overview!D4,"D MMMM YYYY")&amp;" - "&amp;Overview!E4&amp;" Nodal/Zonal charges"</f>
        <v>Indigo Power Limited_B - Effective from 1 April 2026 - Final Nodal/Zonal charges</v>
      </c>
      <c r="B2" s="264"/>
      <c r="C2" s="264"/>
      <c r="D2" s="265"/>
    </row>
    <row r="3" spans="1:7" ht="60.75" customHeight="1" x14ac:dyDescent="0.25">
      <c r="A3" s="17" t="s">
        <v>1432</v>
      </c>
      <c r="B3" s="17" t="s">
        <v>1433</v>
      </c>
      <c r="C3" s="17" t="s">
        <v>1434</v>
      </c>
      <c r="D3" s="17" t="s">
        <v>1435</v>
      </c>
    </row>
    <row r="4" spans="1:7" ht="13.2" x14ac:dyDescent="0.25">
      <c r="A4" s="198"/>
      <c r="B4" s="199"/>
      <c r="C4" s="202"/>
      <c r="D4" s="200"/>
    </row>
    <row r="5" spans="1:7" ht="13.2" x14ac:dyDescent="0.25">
      <c r="A5" s="198"/>
      <c r="B5" s="199"/>
      <c r="C5" s="202"/>
      <c r="D5" s="200"/>
    </row>
    <row r="6" spans="1:7" ht="13.2" x14ac:dyDescent="0.25">
      <c r="A6" s="198"/>
      <c r="B6" s="201"/>
      <c r="C6" s="202"/>
      <c r="D6" s="200"/>
    </row>
    <row r="7" spans="1:7" ht="13.2" x14ac:dyDescent="0.25">
      <c r="A7" s="198"/>
      <c r="B7" s="199"/>
      <c r="C7" s="202"/>
      <c r="D7" s="200"/>
    </row>
    <row r="8" spans="1:7" ht="13.2" x14ac:dyDescent="0.25">
      <c r="A8" s="198"/>
      <c r="B8" s="199"/>
      <c r="C8" s="202"/>
      <c r="D8" s="200"/>
    </row>
    <row r="9" spans="1:7" ht="13.2" x14ac:dyDescent="0.25">
      <c r="A9" s="198"/>
      <c r="B9" s="199"/>
      <c r="C9" s="202"/>
      <c r="D9" s="200"/>
    </row>
    <row r="10" spans="1:7" ht="13.2" x14ac:dyDescent="0.25">
      <c r="A10" s="198"/>
      <c r="B10" s="199"/>
      <c r="C10" s="202"/>
      <c r="D10" s="200"/>
    </row>
    <row r="11" spans="1:7" ht="13.2" x14ac:dyDescent="0.25">
      <c r="A11" s="198"/>
      <c r="B11" s="199"/>
      <c r="C11" s="202"/>
      <c r="D11" s="200"/>
    </row>
    <row r="12" spans="1:7" ht="13.2" x14ac:dyDescent="0.25">
      <c r="A12" s="198"/>
      <c r="B12" s="199"/>
      <c r="C12" s="202"/>
      <c r="D12" s="200"/>
    </row>
    <row r="13" spans="1:7" ht="13.2" x14ac:dyDescent="0.25">
      <c r="A13" s="198"/>
      <c r="B13" s="199"/>
      <c r="C13" s="202"/>
      <c r="D13" s="200"/>
    </row>
    <row r="14" spans="1:7" ht="13.2" x14ac:dyDescent="0.25">
      <c r="A14" s="198"/>
      <c r="B14" s="199"/>
      <c r="C14" s="202"/>
      <c r="D14" s="200"/>
    </row>
    <row r="15" spans="1:7" ht="13.2" x14ac:dyDescent="0.25">
      <c r="A15" s="198"/>
      <c r="B15" s="199"/>
      <c r="C15" s="202"/>
      <c r="D15" s="200"/>
    </row>
    <row r="16" spans="1:7" ht="13.2" x14ac:dyDescent="0.25">
      <c r="A16" s="198"/>
      <c r="B16" s="199"/>
      <c r="C16" s="202"/>
      <c r="D16" s="200"/>
    </row>
    <row r="17" spans="1:4" ht="13.2" x14ac:dyDescent="0.25">
      <c r="A17" s="198"/>
      <c r="B17" s="199"/>
      <c r="C17" s="202"/>
      <c r="D17" s="200"/>
    </row>
    <row r="18" spans="1:4" ht="13.2" x14ac:dyDescent="0.25">
      <c r="A18" s="198"/>
      <c r="B18" s="199"/>
      <c r="C18" s="202"/>
      <c r="D18" s="200"/>
    </row>
    <row r="19" spans="1:4" ht="13.2" x14ac:dyDescent="0.25">
      <c r="A19" s="198"/>
      <c r="B19" s="199"/>
      <c r="C19" s="202"/>
      <c r="D19" s="200"/>
    </row>
    <row r="20" spans="1:4" ht="13.2" x14ac:dyDescent="0.25">
      <c r="A20" s="198"/>
      <c r="B20" s="199"/>
      <c r="C20" s="202"/>
      <c r="D20" s="200"/>
    </row>
    <row r="21" spans="1:4" ht="13.2" x14ac:dyDescent="0.25">
      <c r="A21" s="198"/>
      <c r="B21" s="199"/>
      <c r="C21" s="202"/>
      <c r="D21" s="200"/>
    </row>
    <row r="22" spans="1:4" ht="13.2" x14ac:dyDescent="0.25">
      <c r="A22" s="198"/>
      <c r="B22" s="199"/>
      <c r="C22" s="202"/>
      <c r="D22" s="200"/>
    </row>
    <row r="23" spans="1:4" ht="13.2" x14ac:dyDescent="0.25">
      <c r="A23" s="198"/>
      <c r="B23" s="199"/>
      <c r="C23" s="202"/>
      <c r="D23" s="200"/>
    </row>
    <row r="24" spans="1:4" ht="13.2" x14ac:dyDescent="0.25">
      <c r="A24" s="198"/>
      <c r="B24" s="199"/>
      <c r="C24" s="202"/>
      <c r="D24" s="200"/>
    </row>
    <row r="25" spans="1:4" ht="13.2" x14ac:dyDescent="0.25">
      <c r="A25" s="198"/>
      <c r="B25" s="199"/>
      <c r="C25" s="202"/>
      <c r="D25" s="200"/>
    </row>
    <row r="26" spans="1:4" ht="13.2" x14ac:dyDescent="0.25">
      <c r="A26" s="198"/>
      <c r="B26" s="199"/>
      <c r="C26" s="202"/>
      <c r="D26" s="200"/>
    </row>
    <row r="27" spans="1:4" ht="13.2" x14ac:dyDescent="0.25">
      <c r="A27" s="198"/>
      <c r="B27" s="199"/>
      <c r="C27" s="202"/>
      <c r="D27" s="200"/>
    </row>
    <row r="28" spans="1:4" ht="13.2" x14ac:dyDescent="0.25">
      <c r="A28" s="198"/>
      <c r="B28" s="199"/>
      <c r="C28" s="202"/>
      <c r="D28" s="200"/>
    </row>
    <row r="29" spans="1:4" ht="13.2" x14ac:dyDescent="0.25">
      <c r="A29" s="198"/>
      <c r="B29" s="199"/>
      <c r="C29" s="202"/>
      <c r="D29" s="200"/>
    </row>
    <row r="30" spans="1:4" ht="13.2" x14ac:dyDescent="0.25">
      <c r="A30" s="198"/>
      <c r="B30" s="199"/>
      <c r="C30" s="202"/>
      <c r="D30" s="200"/>
    </row>
    <row r="31" spans="1:4" ht="13.2" x14ac:dyDescent="0.25">
      <c r="A31" s="198"/>
      <c r="B31" s="199"/>
      <c r="C31" s="202"/>
      <c r="D31" s="200"/>
    </row>
    <row r="32" spans="1:4" ht="13.2" x14ac:dyDescent="0.25">
      <c r="A32" s="198"/>
      <c r="B32" s="199"/>
      <c r="C32" s="202"/>
      <c r="D32" s="200"/>
    </row>
    <row r="33" spans="1:4" ht="13.2" x14ac:dyDescent="0.25">
      <c r="A33" s="198"/>
      <c r="B33" s="199"/>
      <c r="C33" s="202"/>
      <c r="D33" s="200"/>
    </row>
    <row r="34" spans="1:4" ht="13.2" x14ac:dyDescent="0.25">
      <c r="A34" s="198"/>
      <c r="B34" s="199"/>
      <c r="C34" s="202"/>
      <c r="D34" s="200"/>
    </row>
    <row r="35" spans="1:4" ht="13.2" x14ac:dyDescent="0.25">
      <c r="A35" s="198"/>
      <c r="B35" s="199"/>
      <c r="C35" s="202"/>
      <c r="D35" s="200"/>
    </row>
    <row r="36" spans="1:4" ht="13.2" x14ac:dyDescent="0.25">
      <c r="A36" s="198"/>
      <c r="B36" s="199"/>
      <c r="C36" s="202"/>
      <c r="D36" s="200"/>
    </row>
    <row r="37" spans="1:4" ht="13.2" x14ac:dyDescent="0.25">
      <c r="A37" s="198"/>
      <c r="B37" s="199"/>
      <c r="C37" s="202"/>
      <c r="D37" s="200"/>
    </row>
    <row r="38" spans="1:4" ht="13.2" x14ac:dyDescent="0.25">
      <c r="A38" s="198"/>
      <c r="B38" s="199"/>
      <c r="C38" s="202"/>
      <c r="D38" s="200"/>
    </row>
    <row r="39" spans="1:4" ht="13.2" x14ac:dyDescent="0.25">
      <c r="A39" s="198"/>
      <c r="B39" s="199"/>
      <c r="C39" s="202"/>
      <c r="D39" s="200"/>
    </row>
    <row r="40" spans="1:4" ht="13.2" x14ac:dyDescent="0.25">
      <c r="A40" s="198"/>
      <c r="B40" s="199"/>
      <c r="C40" s="202"/>
      <c r="D40" s="200"/>
    </row>
    <row r="41" spans="1:4" ht="13.2" x14ac:dyDescent="0.25">
      <c r="A41" s="198"/>
      <c r="B41" s="199"/>
      <c r="C41" s="202"/>
      <c r="D41" s="200"/>
    </row>
    <row r="42" spans="1:4" ht="13.2" x14ac:dyDescent="0.25">
      <c r="A42" s="198"/>
      <c r="B42" s="199"/>
      <c r="C42" s="202"/>
      <c r="D42" s="200"/>
    </row>
    <row r="43" spans="1:4" ht="13.2" x14ac:dyDescent="0.25">
      <c r="A43" s="198"/>
      <c r="B43" s="199"/>
      <c r="C43" s="202"/>
      <c r="D43" s="200"/>
    </row>
    <row r="44" spans="1:4" ht="13.2" x14ac:dyDescent="0.25">
      <c r="A44" s="198"/>
      <c r="B44" s="199"/>
      <c r="C44" s="202"/>
      <c r="D44" s="200"/>
    </row>
    <row r="45" spans="1:4" ht="13.2" x14ac:dyDescent="0.25">
      <c r="A45" s="198"/>
      <c r="B45" s="199"/>
      <c r="C45" s="202"/>
      <c r="D45" s="200"/>
    </row>
    <row r="46" spans="1:4" ht="13.2" x14ac:dyDescent="0.25">
      <c r="A46" s="198"/>
      <c r="B46" s="199"/>
      <c r="C46" s="202"/>
      <c r="D46" s="200"/>
    </row>
    <row r="47" spans="1:4" ht="13.2" x14ac:dyDescent="0.25">
      <c r="A47" s="198"/>
      <c r="B47" s="199"/>
      <c r="C47" s="202"/>
      <c r="D47" s="200"/>
    </row>
    <row r="48" spans="1:4" ht="13.2" x14ac:dyDescent="0.25">
      <c r="A48" s="198"/>
      <c r="B48" s="199"/>
      <c r="C48" s="202"/>
      <c r="D48" s="200"/>
    </row>
    <row r="49" spans="1:4" ht="13.2" x14ac:dyDescent="0.25">
      <c r="A49" s="198"/>
      <c r="B49" s="199"/>
      <c r="C49" s="202"/>
      <c r="D49" s="200"/>
    </row>
    <row r="50" spans="1:4" ht="13.2" x14ac:dyDescent="0.25">
      <c r="A50" s="198"/>
      <c r="B50" s="199"/>
      <c r="C50" s="202"/>
      <c r="D50" s="200"/>
    </row>
    <row r="51" spans="1:4" ht="13.2" x14ac:dyDescent="0.25">
      <c r="A51" s="198"/>
      <c r="B51" s="199"/>
      <c r="C51" s="202"/>
      <c r="D51" s="200"/>
    </row>
    <row r="52" spans="1:4" ht="13.2" x14ac:dyDescent="0.25">
      <c r="A52" s="198"/>
      <c r="B52" s="199"/>
      <c r="C52" s="202"/>
      <c r="D52" s="200"/>
    </row>
    <row r="53" spans="1:4" ht="13.2" x14ac:dyDescent="0.25">
      <c r="A53" s="198"/>
      <c r="B53" s="199"/>
      <c r="C53" s="202"/>
      <c r="D53" s="200"/>
    </row>
    <row r="54" spans="1:4" ht="13.2" x14ac:dyDescent="0.25">
      <c r="A54" s="198"/>
      <c r="B54" s="199"/>
      <c r="C54" s="202"/>
      <c r="D54" s="200"/>
    </row>
    <row r="55" spans="1:4" ht="13.2" x14ac:dyDescent="0.25">
      <c r="A55" s="198"/>
      <c r="B55" s="199"/>
      <c r="C55" s="202"/>
      <c r="D55" s="200"/>
    </row>
    <row r="56" spans="1:4" ht="13.2" x14ac:dyDescent="0.25">
      <c r="A56" s="198"/>
      <c r="B56" s="199"/>
      <c r="C56" s="202"/>
      <c r="D56" s="200"/>
    </row>
    <row r="57" spans="1:4" ht="13.2" x14ac:dyDescent="0.25">
      <c r="A57" s="198"/>
      <c r="B57" s="199"/>
      <c r="C57" s="202"/>
      <c r="D57" s="200"/>
    </row>
    <row r="58" spans="1:4" ht="13.2" x14ac:dyDescent="0.25">
      <c r="A58" s="198"/>
      <c r="B58" s="199"/>
      <c r="C58" s="202"/>
      <c r="D58" s="200"/>
    </row>
    <row r="59" spans="1:4" ht="13.2" x14ac:dyDescent="0.25">
      <c r="A59" s="198"/>
      <c r="B59" s="199"/>
      <c r="C59" s="202"/>
      <c r="D59" s="200"/>
    </row>
    <row r="60" spans="1:4" ht="13.2" x14ac:dyDescent="0.25">
      <c r="A60" s="198"/>
      <c r="B60" s="199"/>
      <c r="C60" s="202"/>
      <c r="D60" s="200"/>
    </row>
    <row r="61" spans="1:4" ht="13.2" x14ac:dyDescent="0.25">
      <c r="A61" s="198"/>
      <c r="B61" s="199"/>
      <c r="C61" s="202"/>
      <c r="D61" s="200"/>
    </row>
    <row r="62" spans="1:4" ht="13.2" x14ac:dyDescent="0.25">
      <c r="A62" s="198"/>
      <c r="B62" s="199"/>
      <c r="C62" s="202"/>
      <c r="D62" s="200"/>
    </row>
    <row r="63" spans="1:4" ht="13.2" x14ac:dyDescent="0.25">
      <c r="A63" s="198"/>
      <c r="B63" s="199"/>
      <c r="C63" s="202"/>
      <c r="D63" s="200"/>
    </row>
    <row r="64" spans="1:4" ht="13.2" x14ac:dyDescent="0.25">
      <c r="A64" s="198"/>
      <c r="B64" s="199"/>
      <c r="C64" s="202"/>
      <c r="D64" s="200"/>
    </row>
    <row r="65" spans="1:4" ht="13.2" x14ac:dyDescent="0.25">
      <c r="A65" s="198"/>
      <c r="B65" s="199"/>
      <c r="C65" s="202"/>
      <c r="D65" s="200"/>
    </row>
    <row r="66" spans="1:4" ht="13.2" x14ac:dyDescent="0.25">
      <c r="A66" s="198"/>
      <c r="B66" s="199"/>
      <c r="C66" s="202"/>
      <c r="D66" s="200"/>
    </row>
    <row r="67" spans="1:4" ht="13.2" x14ac:dyDescent="0.25">
      <c r="A67" s="198"/>
      <c r="B67" s="199"/>
      <c r="C67" s="202"/>
      <c r="D67" s="200"/>
    </row>
    <row r="68" spans="1:4" ht="13.2" x14ac:dyDescent="0.25">
      <c r="A68" s="198"/>
      <c r="B68" s="199"/>
      <c r="C68" s="202"/>
      <c r="D68" s="200"/>
    </row>
    <row r="69" spans="1:4" ht="13.2" x14ac:dyDescent="0.25">
      <c r="A69" s="198"/>
      <c r="B69" s="199"/>
      <c r="C69" s="202"/>
      <c r="D69" s="200"/>
    </row>
    <row r="70" spans="1:4" ht="13.2" x14ac:dyDescent="0.25">
      <c r="A70" s="198"/>
      <c r="B70" s="199"/>
      <c r="C70" s="202"/>
      <c r="D70" s="200"/>
    </row>
    <row r="71" spans="1:4" ht="13.2" x14ac:dyDescent="0.25">
      <c r="A71" s="198"/>
      <c r="B71" s="199"/>
      <c r="C71" s="202"/>
      <c r="D71" s="200"/>
    </row>
    <row r="72" spans="1:4" ht="13.2" x14ac:dyDescent="0.25">
      <c r="A72" s="198"/>
      <c r="B72" s="199"/>
      <c r="C72" s="202"/>
      <c r="D72" s="200"/>
    </row>
    <row r="73" spans="1:4" ht="13.2" x14ac:dyDescent="0.25">
      <c r="A73" s="198"/>
      <c r="B73" s="199"/>
      <c r="C73" s="202"/>
      <c r="D73" s="200"/>
    </row>
    <row r="74" spans="1:4" ht="13.2" x14ac:dyDescent="0.25">
      <c r="A74" s="198"/>
      <c r="B74" s="199"/>
      <c r="C74" s="202"/>
      <c r="D74" s="200"/>
    </row>
    <row r="75" spans="1:4" ht="13.2" x14ac:dyDescent="0.25">
      <c r="A75" s="198"/>
      <c r="B75" s="199"/>
      <c r="C75" s="202"/>
      <c r="D75" s="200"/>
    </row>
    <row r="76" spans="1:4" ht="13.2" x14ac:dyDescent="0.25">
      <c r="A76" s="198"/>
      <c r="B76" s="199"/>
      <c r="C76" s="202"/>
      <c r="D76" s="200"/>
    </row>
    <row r="77" spans="1:4" ht="13.2" x14ac:dyDescent="0.25">
      <c r="A77" s="198"/>
      <c r="B77" s="199"/>
      <c r="C77" s="202"/>
      <c r="D77" s="200"/>
    </row>
    <row r="78" spans="1:4" ht="13.2" x14ac:dyDescent="0.25">
      <c r="A78" s="198"/>
      <c r="B78" s="199"/>
      <c r="C78" s="202"/>
      <c r="D78" s="200"/>
    </row>
    <row r="79" spans="1:4" ht="13.2" x14ac:dyDescent="0.25">
      <c r="A79" s="198"/>
      <c r="B79" s="199"/>
      <c r="C79" s="202"/>
      <c r="D79" s="200"/>
    </row>
    <row r="80" spans="1:4" ht="13.2" x14ac:dyDescent="0.25">
      <c r="A80" s="198"/>
      <c r="B80" s="199"/>
      <c r="C80" s="202"/>
      <c r="D80" s="200"/>
    </row>
    <row r="81" spans="1:4" ht="13.2" x14ac:dyDescent="0.25">
      <c r="A81" s="198"/>
      <c r="B81" s="199"/>
      <c r="C81" s="202"/>
      <c r="D81" s="200"/>
    </row>
    <row r="82" spans="1:4" ht="13.2" x14ac:dyDescent="0.25">
      <c r="A82" s="198"/>
      <c r="B82" s="199"/>
      <c r="C82" s="202"/>
      <c r="D82" s="200"/>
    </row>
    <row r="83" spans="1:4" ht="13.2" x14ac:dyDescent="0.25">
      <c r="A83" s="198"/>
      <c r="B83" s="199"/>
      <c r="C83" s="202"/>
      <c r="D83" s="200"/>
    </row>
    <row r="84" spans="1:4" ht="13.2" x14ac:dyDescent="0.25">
      <c r="A84" s="198"/>
      <c r="B84" s="199"/>
      <c r="C84" s="202"/>
      <c r="D84" s="200"/>
    </row>
    <row r="85" spans="1:4" ht="13.2" x14ac:dyDescent="0.25">
      <c r="A85" s="198"/>
      <c r="B85" s="199"/>
      <c r="C85" s="202"/>
      <c r="D85" s="200"/>
    </row>
    <row r="86" spans="1:4" ht="13.2" x14ac:dyDescent="0.25">
      <c r="A86" s="198"/>
      <c r="B86" s="199"/>
      <c r="C86" s="202"/>
      <c r="D86" s="200"/>
    </row>
    <row r="87" spans="1:4" ht="13.2" x14ac:dyDescent="0.25">
      <c r="A87" s="198"/>
      <c r="B87" s="199"/>
      <c r="C87" s="202"/>
      <c r="D87" s="200"/>
    </row>
    <row r="88" spans="1:4" ht="13.2" x14ac:dyDescent="0.25">
      <c r="A88" s="198"/>
      <c r="B88" s="199"/>
      <c r="C88" s="202"/>
      <c r="D88" s="200"/>
    </row>
    <row r="89" spans="1:4" ht="13.2" x14ac:dyDescent="0.25">
      <c r="A89" s="198"/>
      <c r="B89" s="199"/>
      <c r="C89" s="202"/>
      <c r="D89" s="200"/>
    </row>
    <row r="90" spans="1:4" ht="13.2" x14ac:dyDescent="0.25">
      <c r="A90" s="198"/>
      <c r="B90" s="199"/>
      <c r="C90" s="202"/>
      <c r="D90" s="200"/>
    </row>
    <row r="91" spans="1:4" ht="13.2" x14ac:dyDescent="0.25">
      <c r="A91" s="198"/>
      <c r="B91" s="199"/>
      <c r="C91" s="202"/>
      <c r="D91" s="200"/>
    </row>
    <row r="92" spans="1:4" ht="13.2" x14ac:dyDescent="0.25">
      <c r="A92" s="198"/>
      <c r="B92" s="199"/>
      <c r="C92" s="202"/>
      <c r="D92" s="200"/>
    </row>
    <row r="93" spans="1:4" ht="13.2" x14ac:dyDescent="0.25">
      <c r="A93" s="198"/>
      <c r="B93" s="199"/>
      <c r="C93" s="202"/>
      <c r="D93" s="200"/>
    </row>
    <row r="94" spans="1:4" ht="13.2" x14ac:dyDescent="0.25">
      <c r="A94" s="198"/>
      <c r="B94" s="199"/>
      <c r="C94" s="202"/>
      <c r="D94" s="200"/>
    </row>
    <row r="95" spans="1:4" ht="13.2" x14ac:dyDescent="0.25">
      <c r="A95" s="198"/>
      <c r="B95" s="199"/>
      <c r="C95" s="202"/>
      <c r="D95" s="200"/>
    </row>
    <row r="96" spans="1:4" ht="13.2" x14ac:dyDescent="0.25">
      <c r="A96" s="198"/>
      <c r="B96" s="199"/>
      <c r="C96" s="202"/>
      <c r="D96" s="200"/>
    </row>
    <row r="97" spans="1:4" ht="13.2" x14ac:dyDescent="0.25">
      <c r="A97" s="198"/>
      <c r="B97" s="199"/>
      <c r="C97" s="202"/>
      <c r="D97" s="200"/>
    </row>
    <row r="98" spans="1:4" ht="13.2" x14ac:dyDescent="0.25">
      <c r="A98" s="198"/>
      <c r="B98" s="199"/>
      <c r="C98" s="202"/>
      <c r="D98" s="200"/>
    </row>
    <row r="99" spans="1:4" ht="13.2" x14ac:dyDescent="0.25">
      <c r="A99" s="198"/>
      <c r="B99" s="199"/>
      <c r="C99" s="202"/>
      <c r="D99" s="200"/>
    </row>
    <row r="100" spans="1:4" ht="13.2" x14ac:dyDescent="0.25">
      <c r="A100" s="198"/>
      <c r="B100" s="199"/>
      <c r="C100" s="202"/>
      <c r="D100" s="200"/>
    </row>
    <row r="101" spans="1:4" ht="13.2" x14ac:dyDescent="0.25">
      <c r="A101" s="198"/>
      <c r="B101" s="199"/>
      <c r="C101" s="202"/>
      <c r="D101" s="200"/>
    </row>
    <row r="102" spans="1:4" ht="13.2" x14ac:dyDescent="0.25">
      <c r="A102" s="198"/>
      <c r="B102" s="199"/>
      <c r="C102" s="202"/>
      <c r="D102" s="200"/>
    </row>
    <row r="103" spans="1:4" ht="13.2" x14ac:dyDescent="0.25">
      <c r="A103" s="198"/>
      <c r="B103" s="199"/>
      <c r="C103" s="202"/>
      <c r="D103" s="200"/>
    </row>
    <row r="104" spans="1:4" ht="13.2" x14ac:dyDescent="0.25">
      <c r="A104" s="198"/>
      <c r="B104" s="199"/>
      <c r="C104" s="202"/>
      <c r="D104" s="200"/>
    </row>
    <row r="105" spans="1:4" ht="13.2" x14ac:dyDescent="0.25">
      <c r="A105" s="198"/>
      <c r="B105" s="199"/>
      <c r="C105" s="202"/>
      <c r="D105" s="200"/>
    </row>
    <row r="106" spans="1:4" ht="13.2" x14ac:dyDescent="0.25">
      <c r="A106" s="198"/>
      <c r="B106" s="199"/>
      <c r="C106" s="202"/>
      <c r="D106" s="200"/>
    </row>
    <row r="107" spans="1:4" ht="13.2" x14ac:dyDescent="0.25">
      <c r="A107" s="198"/>
      <c r="B107" s="199"/>
      <c r="C107" s="202"/>
      <c r="D107" s="200"/>
    </row>
    <row r="108" spans="1:4" ht="13.2" x14ac:dyDescent="0.25">
      <c r="A108" s="198"/>
      <c r="B108" s="199"/>
      <c r="C108" s="202"/>
      <c r="D108" s="200"/>
    </row>
    <row r="109" spans="1:4" ht="13.2" x14ac:dyDescent="0.25">
      <c r="A109" s="198"/>
      <c r="B109" s="199"/>
      <c r="C109" s="202"/>
      <c r="D109" s="200"/>
    </row>
    <row r="110" spans="1:4" ht="13.2" x14ac:dyDescent="0.25">
      <c r="A110" s="198"/>
      <c r="B110" s="199"/>
      <c r="C110" s="202"/>
      <c r="D110" s="200"/>
    </row>
    <row r="111" spans="1:4" ht="13.2" x14ac:dyDescent="0.25">
      <c r="A111" s="198"/>
      <c r="B111" s="199"/>
      <c r="C111" s="202"/>
      <c r="D111" s="200"/>
    </row>
    <row r="112" spans="1:4" ht="13.2" x14ac:dyDescent="0.25">
      <c r="A112" s="198"/>
      <c r="B112" s="199"/>
      <c r="C112" s="202"/>
      <c r="D112" s="200"/>
    </row>
    <row r="113" spans="1:4" ht="13.2" x14ac:dyDescent="0.25">
      <c r="A113" s="198"/>
      <c r="B113" s="199"/>
      <c r="C113" s="202"/>
      <c r="D113" s="200"/>
    </row>
    <row r="114" spans="1:4" ht="13.2" x14ac:dyDescent="0.25">
      <c r="A114" s="198"/>
      <c r="B114" s="199"/>
      <c r="C114" s="202"/>
      <c r="D114" s="200"/>
    </row>
    <row r="115" spans="1:4" ht="13.2" x14ac:dyDescent="0.25">
      <c r="A115" s="198"/>
      <c r="B115" s="199"/>
      <c r="C115" s="202"/>
      <c r="D115" s="200"/>
    </row>
    <row r="116" spans="1:4" ht="13.2" x14ac:dyDescent="0.25">
      <c r="A116" s="198"/>
      <c r="B116" s="199"/>
      <c r="C116" s="202"/>
      <c r="D116" s="200"/>
    </row>
    <row r="117" spans="1:4" ht="13.2" x14ac:dyDescent="0.25">
      <c r="A117" s="198"/>
      <c r="B117" s="199"/>
      <c r="C117" s="202"/>
      <c r="D117" s="200"/>
    </row>
    <row r="118" spans="1:4" ht="13.2" x14ac:dyDescent="0.25">
      <c r="A118" s="198"/>
      <c r="B118" s="199"/>
      <c r="C118" s="202"/>
      <c r="D118" s="200"/>
    </row>
    <row r="119" spans="1:4" ht="13.2" x14ac:dyDescent="0.25">
      <c r="A119" s="198"/>
      <c r="B119" s="199"/>
      <c r="C119" s="202"/>
      <c r="D119" s="200"/>
    </row>
    <row r="120" spans="1:4" ht="13.2" x14ac:dyDescent="0.25">
      <c r="A120" s="198"/>
      <c r="B120" s="199"/>
      <c r="C120" s="202"/>
      <c r="D120" s="200"/>
    </row>
    <row r="121" spans="1:4" ht="13.2" x14ac:dyDescent="0.25">
      <c r="A121" s="198"/>
      <c r="B121" s="199"/>
      <c r="C121" s="202"/>
      <c r="D121" s="200"/>
    </row>
    <row r="122" spans="1:4" ht="13.2" x14ac:dyDescent="0.25">
      <c r="A122" s="198"/>
      <c r="B122" s="199"/>
      <c r="C122" s="202"/>
      <c r="D122" s="200"/>
    </row>
    <row r="123" spans="1:4" ht="13.2" x14ac:dyDescent="0.25">
      <c r="A123" s="198"/>
      <c r="B123" s="199"/>
      <c r="C123" s="202"/>
      <c r="D123" s="200"/>
    </row>
    <row r="124" spans="1:4" ht="13.2" x14ac:dyDescent="0.25">
      <c r="A124" s="198"/>
      <c r="B124" s="199"/>
      <c r="C124" s="202"/>
      <c r="D124" s="200"/>
    </row>
    <row r="125" spans="1:4" ht="13.2" x14ac:dyDescent="0.25">
      <c r="A125" s="198"/>
      <c r="B125" s="199"/>
      <c r="C125" s="202"/>
      <c r="D125" s="200"/>
    </row>
    <row r="126" spans="1:4" ht="13.2" x14ac:dyDescent="0.25">
      <c r="A126" s="198"/>
      <c r="B126" s="199"/>
      <c r="C126" s="202"/>
      <c r="D126" s="200"/>
    </row>
    <row r="127" spans="1:4" ht="13.2" x14ac:dyDescent="0.25">
      <c r="A127" s="198"/>
      <c r="B127" s="199"/>
      <c r="C127" s="202"/>
      <c r="D127" s="200"/>
    </row>
    <row r="128" spans="1:4" ht="13.2" x14ac:dyDescent="0.25">
      <c r="A128" s="198"/>
      <c r="B128" s="199"/>
      <c r="C128" s="202"/>
      <c r="D128" s="200"/>
    </row>
    <row r="129" spans="1:4" ht="13.2" x14ac:dyDescent="0.25">
      <c r="A129" s="198"/>
      <c r="B129" s="199"/>
      <c r="C129" s="202"/>
      <c r="D129" s="200"/>
    </row>
    <row r="130" spans="1:4" ht="13.2" x14ac:dyDescent="0.25">
      <c r="A130" s="198"/>
      <c r="B130" s="199"/>
      <c r="C130" s="202"/>
      <c r="D130" s="200"/>
    </row>
    <row r="131" spans="1:4" ht="13.2" x14ac:dyDescent="0.25">
      <c r="A131" s="198"/>
      <c r="B131" s="199"/>
      <c r="C131" s="202"/>
      <c r="D131" s="200"/>
    </row>
    <row r="132" spans="1:4" ht="13.2" x14ac:dyDescent="0.25">
      <c r="A132" s="198"/>
      <c r="B132" s="199"/>
      <c r="C132" s="202"/>
      <c r="D132" s="200"/>
    </row>
    <row r="133" spans="1:4" ht="13.2" x14ac:dyDescent="0.25">
      <c r="A133" s="198"/>
      <c r="B133" s="199"/>
      <c r="C133" s="202"/>
      <c r="D133" s="200"/>
    </row>
    <row r="134" spans="1:4" ht="13.2" x14ac:dyDescent="0.25">
      <c r="A134" s="198"/>
      <c r="B134" s="199"/>
      <c r="C134" s="202"/>
      <c r="D134" s="200"/>
    </row>
    <row r="135" spans="1:4" ht="13.2" x14ac:dyDescent="0.25">
      <c r="A135" s="198"/>
      <c r="B135" s="199"/>
      <c r="C135" s="202"/>
      <c r="D135" s="200"/>
    </row>
    <row r="136" spans="1:4" ht="13.2" x14ac:dyDescent="0.25">
      <c r="A136" s="198"/>
      <c r="B136" s="199"/>
      <c r="C136" s="202"/>
      <c r="D136" s="200"/>
    </row>
    <row r="137" spans="1:4" ht="13.2" x14ac:dyDescent="0.25">
      <c r="A137" s="198"/>
      <c r="B137" s="199"/>
      <c r="C137" s="202"/>
      <c r="D137" s="200"/>
    </row>
    <row r="138" spans="1:4" ht="13.2" x14ac:dyDescent="0.25">
      <c r="A138" s="198"/>
      <c r="B138" s="199"/>
      <c r="C138" s="202"/>
      <c r="D138" s="200"/>
    </row>
    <row r="139" spans="1:4" ht="13.2" x14ac:dyDescent="0.25">
      <c r="A139" s="198"/>
      <c r="B139" s="199"/>
      <c r="C139" s="202"/>
      <c r="D139" s="200"/>
    </row>
    <row r="140" spans="1:4" ht="13.2" x14ac:dyDescent="0.25">
      <c r="A140" s="198"/>
      <c r="B140" s="199"/>
      <c r="C140" s="202"/>
      <c r="D140" s="200"/>
    </row>
    <row r="141" spans="1:4" ht="13.2" x14ac:dyDescent="0.25">
      <c r="A141" s="198"/>
      <c r="B141" s="199"/>
      <c r="C141" s="202"/>
      <c r="D141" s="200"/>
    </row>
    <row r="142" spans="1:4" ht="13.2" x14ac:dyDescent="0.25">
      <c r="A142" s="198"/>
      <c r="B142" s="199"/>
      <c r="C142" s="202"/>
      <c r="D142" s="200"/>
    </row>
    <row r="143" spans="1:4" ht="13.2" x14ac:dyDescent="0.25">
      <c r="A143" s="198"/>
      <c r="B143" s="199"/>
      <c r="C143" s="202"/>
      <c r="D143" s="200"/>
    </row>
    <row r="144" spans="1:4" ht="13.2" x14ac:dyDescent="0.25">
      <c r="A144" s="198"/>
      <c r="B144" s="199"/>
      <c r="C144" s="202"/>
      <c r="D144" s="200"/>
    </row>
    <row r="145" spans="1:4" ht="13.2" x14ac:dyDescent="0.25">
      <c r="A145" s="198"/>
      <c r="B145" s="199"/>
      <c r="C145" s="202"/>
      <c r="D145" s="200"/>
    </row>
    <row r="146" spans="1:4" ht="13.2" x14ac:dyDescent="0.25">
      <c r="A146" s="198"/>
      <c r="B146" s="199"/>
      <c r="C146" s="202"/>
      <c r="D146" s="200"/>
    </row>
    <row r="147" spans="1:4" ht="13.2" x14ac:dyDescent="0.25">
      <c r="A147" s="198"/>
      <c r="B147" s="199"/>
      <c r="C147" s="202"/>
      <c r="D147" s="200"/>
    </row>
    <row r="148" spans="1:4" ht="13.2" x14ac:dyDescent="0.25">
      <c r="A148" s="198"/>
      <c r="B148" s="199"/>
      <c r="C148" s="202"/>
      <c r="D148" s="200"/>
    </row>
    <row r="149" spans="1:4" ht="13.2" x14ac:dyDescent="0.25">
      <c r="A149" s="198"/>
      <c r="B149" s="199"/>
      <c r="C149" s="202"/>
      <c r="D149" s="200"/>
    </row>
    <row r="150" spans="1:4" ht="13.2" x14ac:dyDescent="0.25">
      <c r="A150" s="198"/>
      <c r="B150" s="199"/>
      <c r="C150" s="202"/>
      <c r="D150" s="200"/>
    </row>
    <row r="151" spans="1:4" ht="13.2" x14ac:dyDescent="0.25">
      <c r="A151" s="198"/>
      <c r="B151" s="199"/>
      <c r="C151" s="202"/>
      <c r="D151" s="200"/>
    </row>
    <row r="152" spans="1:4" ht="13.2" x14ac:dyDescent="0.25">
      <c r="A152" s="198"/>
      <c r="B152" s="199"/>
      <c r="C152" s="202"/>
      <c r="D152" s="200"/>
    </row>
    <row r="153" spans="1:4" ht="13.2" x14ac:dyDescent="0.25">
      <c r="A153" s="198"/>
      <c r="B153" s="199"/>
      <c r="C153" s="202"/>
      <c r="D153" s="200"/>
    </row>
    <row r="154" spans="1:4" ht="13.2" x14ac:dyDescent="0.25">
      <c r="A154" s="198"/>
      <c r="B154" s="199"/>
      <c r="C154" s="202"/>
      <c r="D154" s="200"/>
    </row>
    <row r="155" spans="1:4" ht="13.2" x14ac:dyDescent="0.25">
      <c r="A155" s="198"/>
      <c r="B155" s="199"/>
      <c r="C155" s="202"/>
      <c r="D155" s="200"/>
    </row>
    <row r="156" spans="1:4" ht="13.2" x14ac:dyDescent="0.25">
      <c r="A156" s="198"/>
      <c r="B156" s="199"/>
      <c r="C156" s="202"/>
      <c r="D156" s="200"/>
    </row>
    <row r="157" spans="1:4" ht="13.2" x14ac:dyDescent="0.25">
      <c r="A157" s="198"/>
      <c r="B157" s="199"/>
      <c r="C157" s="202"/>
      <c r="D157" s="200"/>
    </row>
    <row r="158" spans="1:4" ht="13.2" x14ac:dyDescent="0.25">
      <c r="A158" s="198"/>
      <c r="B158" s="199"/>
      <c r="C158" s="202"/>
      <c r="D158" s="200"/>
    </row>
    <row r="159" spans="1:4" ht="13.2" x14ac:dyDescent="0.25">
      <c r="A159" s="198"/>
      <c r="B159" s="199"/>
      <c r="C159" s="202"/>
      <c r="D159" s="200"/>
    </row>
    <row r="160" spans="1:4" ht="13.2" x14ac:dyDescent="0.25">
      <c r="A160" s="198"/>
      <c r="B160" s="199"/>
      <c r="C160" s="202"/>
      <c r="D160" s="200"/>
    </row>
    <row r="161" spans="1:4" ht="13.2" x14ac:dyDescent="0.25">
      <c r="A161" s="198"/>
      <c r="B161" s="199"/>
      <c r="C161" s="202"/>
      <c r="D161" s="200"/>
    </row>
    <row r="162" spans="1:4" ht="13.2" x14ac:dyDescent="0.25">
      <c r="A162" s="198"/>
      <c r="B162" s="199"/>
      <c r="C162" s="202"/>
      <c r="D162" s="200"/>
    </row>
    <row r="163" spans="1:4" ht="13.2" x14ac:dyDescent="0.25">
      <c r="A163" s="198"/>
      <c r="B163" s="199"/>
      <c r="C163" s="202"/>
      <c r="D163" s="200"/>
    </row>
    <row r="164" spans="1:4" ht="13.2" x14ac:dyDescent="0.25">
      <c r="A164" s="198"/>
      <c r="B164" s="199"/>
      <c r="C164" s="202"/>
      <c r="D164" s="200"/>
    </row>
    <row r="165" spans="1:4" ht="13.2" x14ac:dyDescent="0.25">
      <c r="A165" s="198"/>
      <c r="B165" s="199"/>
      <c r="C165" s="202"/>
      <c r="D165" s="200"/>
    </row>
    <row r="166" spans="1:4" ht="13.2" x14ac:dyDescent="0.25">
      <c r="A166" s="198"/>
      <c r="B166" s="199"/>
      <c r="C166" s="202"/>
      <c r="D166" s="200"/>
    </row>
    <row r="167" spans="1:4" ht="13.2" x14ac:dyDescent="0.25">
      <c r="A167" s="198"/>
      <c r="B167" s="199"/>
      <c r="C167" s="202"/>
      <c r="D167" s="200"/>
    </row>
    <row r="168" spans="1:4" ht="13.2" x14ac:dyDescent="0.25">
      <c r="A168" s="198"/>
      <c r="B168" s="199"/>
      <c r="C168" s="202"/>
      <c r="D168" s="200"/>
    </row>
    <row r="169" spans="1:4" ht="13.2" x14ac:dyDescent="0.25">
      <c r="A169" s="198"/>
      <c r="B169" s="199"/>
      <c r="C169" s="202"/>
      <c r="D169" s="200"/>
    </row>
    <row r="170" spans="1:4" ht="13.2" x14ac:dyDescent="0.25">
      <c r="A170" s="198"/>
      <c r="B170" s="199"/>
      <c r="C170" s="202"/>
      <c r="D170" s="200"/>
    </row>
    <row r="171" spans="1:4" ht="13.2" x14ac:dyDescent="0.25">
      <c r="A171" s="198"/>
      <c r="B171" s="199"/>
      <c r="C171" s="202"/>
      <c r="D171" s="200"/>
    </row>
    <row r="172" spans="1:4" ht="13.2" x14ac:dyDescent="0.25">
      <c r="A172" s="198"/>
      <c r="B172" s="199"/>
      <c r="C172" s="202"/>
      <c r="D172" s="200"/>
    </row>
    <row r="173" spans="1:4" ht="13.2" x14ac:dyDescent="0.25">
      <c r="A173" s="198"/>
      <c r="B173" s="199"/>
      <c r="C173" s="202"/>
      <c r="D173" s="200"/>
    </row>
    <row r="174" spans="1:4" ht="13.2" x14ac:dyDescent="0.25">
      <c r="A174" s="198"/>
      <c r="B174" s="199"/>
      <c r="C174" s="202"/>
      <c r="D174" s="200"/>
    </row>
    <row r="175" spans="1:4" ht="13.2" x14ac:dyDescent="0.25">
      <c r="A175" s="198"/>
      <c r="B175" s="199"/>
      <c r="C175" s="202"/>
      <c r="D175" s="200"/>
    </row>
    <row r="176" spans="1:4" ht="13.2" x14ac:dyDescent="0.25">
      <c r="A176" s="198"/>
      <c r="B176" s="199"/>
      <c r="C176" s="202"/>
      <c r="D176" s="200"/>
    </row>
    <row r="177" spans="1:4" ht="13.2" x14ac:dyDescent="0.25">
      <c r="A177" s="198"/>
      <c r="B177" s="199"/>
      <c r="C177" s="202"/>
      <c r="D177" s="200"/>
    </row>
    <row r="178" spans="1:4" ht="13.2" x14ac:dyDescent="0.25">
      <c r="A178" s="198"/>
      <c r="B178" s="199"/>
      <c r="C178" s="202"/>
      <c r="D178" s="200"/>
    </row>
    <row r="179" spans="1:4" ht="13.2" x14ac:dyDescent="0.25">
      <c r="A179" s="198"/>
      <c r="B179" s="199"/>
      <c r="C179" s="202"/>
      <c r="D179" s="200"/>
    </row>
    <row r="180" spans="1:4" ht="13.2" x14ac:dyDescent="0.25">
      <c r="A180" s="198"/>
      <c r="B180" s="199"/>
      <c r="C180" s="202"/>
      <c r="D180" s="200"/>
    </row>
    <row r="181" spans="1:4" ht="13.2" x14ac:dyDescent="0.25">
      <c r="A181" s="198"/>
      <c r="B181" s="199"/>
      <c r="C181" s="202"/>
      <c r="D181" s="200"/>
    </row>
    <row r="182" spans="1:4" ht="13.2" x14ac:dyDescent="0.25">
      <c r="A182" s="198"/>
      <c r="B182" s="199"/>
      <c r="C182" s="202"/>
      <c r="D182" s="200"/>
    </row>
    <row r="183" spans="1:4" ht="13.2" x14ac:dyDescent="0.25">
      <c r="A183" s="198"/>
      <c r="B183" s="199"/>
      <c r="C183" s="202"/>
      <c r="D183" s="200"/>
    </row>
    <row r="184" spans="1:4" ht="13.2" x14ac:dyDescent="0.25">
      <c r="A184" s="198"/>
      <c r="B184" s="199"/>
      <c r="C184" s="202"/>
      <c r="D184" s="200"/>
    </row>
    <row r="185" spans="1:4" ht="13.2" x14ac:dyDescent="0.25">
      <c r="A185" s="198"/>
      <c r="B185" s="199"/>
      <c r="C185" s="202"/>
      <c r="D185" s="200"/>
    </row>
    <row r="186" spans="1:4" ht="13.2" x14ac:dyDescent="0.25">
      <c r="A186" s="198"/>
      <c r="B186" s="199"/>
      <c r="C186" s="202"/>
      <c r="D186" s="200"/>
    </row>
    <row r="187" spans="1:4" ht="13.2" x14ac:dyDescent="0.25">
      <c r="A187" s="198"/>
      <c r="B187" s="199"/>
      <c r="C187" s="202"/>
      <c r="D187" s="200"/>
    </row>
    <row r="188" spans="1:4" ht="13.2" x14ac:dyDescent="0.25">
      <c r="A188" s="198"/>
      <c r="B188" s="199"/>
      <c r="C188" s="202"/>
      <c r="D188" s="200"/>
    </row>
    <row r="189" spans="1:4" ht="13.2" x14ac:dyDescent="0.25">
      <c r="A189" s="198"/>
      <c r="B189" s="199"/>
      <c r="C189" s="202"/>
      <c r="D189" s="200"/>
    </row>
    <row r="190" spans="1:4" ht="13.2" x14ac:dyDescent="0.25">
      <c r="A190" s="198"/>
      <c r="B190" s="199"/>
      <c r="C190" s="202"/>
      <c r="D190" s="200"/>
    </row>
    <row r="191" spans="1:4" ht="13.2" x14ac:dyDescent="0.25">
      <c r="A191" s="198"/>
      <c r="B191" s="199"/>
      <c r="C191" s="202"/>
      <c r="D191" s="200"/>
    </row>
    <row r="192" spans="1:4" ht="13.2" x14ac:dyDescent="0.25">
      <c r="A192" s="198"/>
      <c r="B192" s="199"/>
      <c r="C192" s="202"/>
      <c r="D192" s="200"/>
    </row>
    <row r="193" spans="1:4" ht="13.2" x14ac:dyDescent="0.25">
      <c r="A193" s="198"/>
      <c r="B193" s="199"/>
      <c r="C193" s="202"/>
      <c r="D193" s="200"/>
    </row>
    <row r="194" spans="1:4" ht="13.2" x14ac:dyDescent="0.25">
      <c r="A194" s="198"/>
      <c r="B194" s="199"/>
      <c r="C194" s="202"/>
      <c r="D194" s="200"/>
    </row>
    <row r="195" spans="1:4" ht="13.2" x14ac:dyDescent="0.25">
      <c r="A195" s="198"/>
      <c r="B195" s="199"/>
      <c r="C195" s="202"/>
      <c r="D195" s="200"/>
    </row>
    <row r="196" spans="1:4" ht="13.2" x14ac:dyDescent="0.25">
      <c r="A196" s="198"/>
      <c r="B196" s="199"/>
      <c r="C196" s="202"/>
      <c r="D196" s="200"/>
    </row>
    <row r="197" spans="1:4" ht="13.2" x14ac:dyDescent="0.25">
      <c r="A197" s="198"/>
      <c r="B197" s="199"/>
      <c r="C197" s="202"/>
      <c r="D197" s="200"/>
    </row>
    <row r="198" spans="1:4" ht="13.2" x14ac:dyDescent="0.25">
      <c r="A198" s="198"/>
      <c r="B198" s="199"/>
      <c r="C198" s="202"/>
      <c r="D198" s="200"/>
    </row>
    <row r="199" spans="1:4" ht="13.2" x14ac:dyDescent="0.25">
      <c r="A199" s="198"/>
      <c r="B199" s="199"/>
      <c r="C199" s="202"/>
      <c r="D199" s="200"/>
    </row>
    <row r="200" spans="1:4" ht="13.2" x14ac:dyDescent="0.25">
      <c r="A200" s="198"/>
      <c r="B200" s="199"/>
      <c r="C200" s="202"/>
      <c r="D200" s="200"/>
    </row>
    <row r="201" spans="1:4" ht="13.2" x14ac:dyDescent="0.25">
      <c r="A201" s="198"/>
      <c r="B201" s="199"/>
      <c r="C201" s="202"/>
      <c r="D201" s="200"/>
    </row>
    <row r="202" spans="1:4" ht="13.2" x14ac:dyDescent="0.25">
      <c r="A202" s="198"/>
      <c r="B202" s="199"/>
      <c r="C202" s="202"/>
      <c r="D202" s="200"/>
    </row>
    <row r="203" spans="1:4" ht="13.2" x14ac:dyDescent="0.25">
      <c r="A203" s="198"/>
      <c r="B203" s="199"/>
      <c r="C203" s="202"/>
      <c r="D203" s="200"/>
    </row>
    <row r="204" spans="1:4" ht="13.2" x14ac:dyDescent="0.25">
      <c r="A204" s="198"/>
      <c r="B204" s="199"/>
      <c r="C204" s="202"/>
      <c r="D204" s="200"/>
    </row>
    <row r="205" spans="1:4" ht="13.2" x14ac:dyDescent="0.25">
      <c r="A205" s="198"/>
      <c r="B205" s="199"/>
      <c r="C205" s="202"/>
      <c r="D205" s="200"/>
    </row>
    <row r="206" spans="1:4" ht="13.2" x14ac:dyDescent="0.25">
      <c r="A206" s="198"/>
      <c r="B206" s="199"/>
      <c r="C206" s="202"/>
      <c r="D206" s="200"/>
    </row>
    <row r="207" spans="1:4" ht="13.2" x14ac:dyDescent="0.25">
      <c r="A207" s="198"/>
      <c r="B207" s="199"/>
      <c r="C207" s="202"/>
      <c r="D207" s="200"/>
    </row>
    <row r="208" spans="1:4" ht="13.2" x14ac:dyDescent="0.25">
      <c r="A208" s="198"/>
      <c r="B208" s="199"/>
      <c r="C208" s="202"/>
      <c r="D208" s="200"/>
    </row>
    <row r="209" spans="1:4" ht="13.2" x14ac:dyDescent="0.25">
      <c r="A209" s="198"/>
      <c r="B209" s="199"/>
      <c r="C209" s="202"/>
      <c r="D209" s="200"/>
    </row>
    <row r="210" spans="1:4" ht="13.2" x14ac:dyDescent="0.25">
      <c r="A210" s="198"/>
      <c r="B210" s="199"/>
      <c r="C210" s="202"/>
      <c r="D210" s="200"/>
    </row>
    <row r="211" spans="1:4" ht="13.2" x14ac:dyDescent="0.25">
      <c r="A211" s="198"/>
      <c r="B211" s="199"/>
      <c r="C211" s="202"/>
      <c r="D211" s="200"/>
    </row>
    <row r="212" spans="1:4" ht="13.2" x14ac:dyDescent="0.25">
      <c r="A212" s="198"/>
      <c r="B212" s="199"/>
      <c r="C212" s="202"/>
      <c r="D212" s="200"/>
    </row>
    <row r="213" spans="1:4" ht="13.2" x14ac:dyDescent="0.25">
      <c r="A213" s="198"/>
      <c r="B213" s="199"/>
      <c r="C213" s="202"/>
      <c r="D213" s="200"/>
    </row>
    <row r="214" spans="1:4" ht="13.2" x14ac:dyDescent="0.25">
      <c r="A214" s="198"/>
      <c r="B214" s="199"/>
      <c r="C214" s="202"/>
      <c r="D214" s="200"/>
    </row>
    <row r="215" spans="1:4" ht="13.2" x14ac:dyDescent="0.25">
      <c r="A215" s="198"/>
      <c r="B215" s="199"/>
      <c r="C215" s="202"/>
      <c r="D215" s="200"/>
    </row>
    <row r="216" spans="1:4" ht="13.2" x14ac:dyDescent="0.25">
      <c r="A216" s="198"/>
      <c r="B216" s="199"/>
      <c r="C216" s="202"/>
      <c r="D216" s="200"/>
    </row>
    <row r="217" spans="1:4" ht="13.2" x14ac:dyDescent="0.25">
      <c r="A217" s="198"/>
      <c r="B217" s="199"/>
      <c r="C217" s="202"/>
      <c r="D217" s="200"/>
    </row>
    <row r="218" spans="1:4" ht="13.2" x14ac:dyDescent="0.25">
      <c r="A218" s="198"/>
      <c r="B218" s="199"/>
      <c r="C218" s="202"/>
      <c r="D218" s="200"/>
    </row>
    <row r="219" spans="1:4" ht="13.2" x14ac:dyDescent="0.25">
      <c r="A219" s="198"/>
      <c r="B219" s="199"/>
      <c r="C219" s="202"/>
      <c r="D219" s="200"/>
    </row>
    <row r="220" spans="1:4" ht="13.2" x14ac:dyDescent="0.25">
      <c r="A220" s="198"/>
      <c r="B220" s="199"/>
      <c r="C220" s="202"/>
      <c r="D220" s="200"/>
    </row>
    <row r="221" spans="1:4" ht="13.2" x14ac:dyDescent="0.25">
      <c r="A221" s="198"/>
      <c r="B221" s="199"/>
      <c r="C221" s="202"/>
      <c r="D221" s="200"/>
    </row>
    <row r="222" spans="1:4" ht="13.2" x14ac:dyDescent="0.25">
      <c r="A222" s="198"/>
      <c r="B222" s="199"/>
      <c r="C222" s="202"/>
      <c r="D222" s="200"/>
    </row>
    <row r="223" spans="1:4" ht="13.2" x14ac:dyDescent="0.25">
      <c r="A223" s="198"/>
      <c r="B223" s="199"/>
      <c r="C223" s="202"/>
      <c r="D223" s="200"/>
    </row>
    <row r="224" spans="1:4" ht="13.2" x14ac:dyDescent="0.25">
      <c r="A224" s="198"/>
      <c r="B224" s="199"/>
      <c r="C224" s="202"/>
      <c r="D224" s="200"/>
    </row>
    <row r="225" spans="1:4" ht="13.2" x14ac:dyDescent="0.25">
      <c r="A225" s="198"/>
      <c r="B225" s="199"/>
      <c r="C225" s="202"/>
      <c r="D225" s="200"/>
    </row>
    <row r="226" spans="1:4" ht="13.2" x14ac:dyDescent="0.25">
      <c r="A226" s="198"/>
      <c r="B226" s="199"/>
      <c r="C226" s="202"/>
      <c r="D226" s="200"/>
    </row>
    <row r="227" spans="1:4" ht="13.2" x14ac:dyDescent="0.25">
      <c r="A227" s="198"/>
      <c r="B227" s="199"/>
      <c r="C227" s="202"/>
      <c r="D227" s="200"/>
    </row>
    <row r="228" spans="1:4" ht="13.2" x14ac:dyDescent="0.25">
      <c r="A228" s="198"/>
      <c r="B228" s="199"/>
      <c r="C228" s="202"/>
      <c r="D228" s="200"/>
    </row>
    <row r="229" spans="1:4" ht="13.2" x14ac:dyDescent="0.25">
      <c r="A229" s="198"/>
      <c r="B229" s="199"/>
      <c r="C229" s="202"/>
      <c r="D229" s="200"/>
    </row>
    <row r="230" spans="1:4" ht="13.2" x14ac:dyDescent="0.25">
      <c r="A230" s="198"/>
      <c r="B230" s="199"/>
      <c r="C230" s="202"/>
      <c r="D230" s="200"/>
    </row>
    <row r="231" spans="1:4" ht="13.2" x14ac:dyDescent="0.25">
      <c r="A231" s="198"/>
      <c r="B231" s="199"/>
      <c r="C231" s="202"/>
      <c r="D231" s="200"/>
    </row>
    <row r="232" spans="1:4" ht="13.2" x14ac:dyDescent="0.25">
      <c r="A232" s="198"/>
      <c r="B232" s="199"/>
      <c r="C232" s="202"/>
      <c r="D232" s="200"/>
    </row>
    <row r="233" spans="1:4" ht="13.2" x14ac:dyDescent="0.25">
      <c r="A233" s="198"/>
      <c r="B233" s="199"/>
      <c r="C233" s="202"/>
      <c r="D233" s="200"/>
    </row>
    <row r="234" spans="1:4" ht="13.2" x14ac:dyDescent="0.25">
      <c r="A234" s="198"/>
      <c r="B234" s="199"/>
      <c r="C234" s="202"/>
      <c r="D234" s="200"/>
    </row>
    <row r="235" spans="1:4" ht="13.2" x14ac:dyDescent="0.25">
      <c r="A235" s="198"/>
      <c r="B235" s="199"/>
      <c r="C235" s="202"/>
      <c r="D235" s="200"/>
    </row>
    <row r="236" spans="1:4" ht="13.2" x14ac:dyDescent="0.25">
      <c r="A236" s="198"/>
      <c r="B236" s="199"/>
      <c r="C236" s="202"/>
      <c r="D236" s="200"/>
    </row>
    <row r="237" spans="1:4" ht="13.2" x14ac:dyDescent="0.25">
      <c r="A237" s="198"/>
      <c r="B237" s="199"/>
      <c r="C237" s="202"/>
      <c r="D237" s="200"/>
    </row>
    <row r="238" spans="1:4" ht="13.2" x14ac:dyDescent="0.25">
      <c r="A238" s="198"/>
      <c r="B238" s="199"/>
      <c r="C238" s="202"/>
      <c r="D238" s="200"/>
    </row>
    <row r="239" spans="1:4" ht="13.2" x14ac:dyDescent="0.25">
      <c r="A239" s="198"/>
      <c r="B239" s="199"/>
      <c r="C239" s="202"/>
      <c r="D239" s="200"/>
    </row>
    <row r="240" spans="1:4" ht="13.2" x14ac:dyDescent="0.25">
      <c r="A240" s="198"/>
      <c r="B240" s="199"/>
      <c r="C240" s="202"/>
      <c r="D240" s="200"/>
    </row>
    <row r="241" spans="1:4" ht="13.2" x14ac:dyDescent="0.25">
      <c r="A241" s="198"/>
      <c r="B241" s="199"/>
      <c r="C241" s="202"/>
      <c r="D241" s="200"/>
    </row>
    <row r="242" spans="1:4" ht="13.2" x14ac:dyDescent="0.25">
      <c r="A242" s="198"/>
      <c r="B242" s="199"/>
      <c r="C242" s="202"/>
      <c r="D242" s="200"/>
    </row>
    <row r="243" spans="1:4" ht="13.2" x14ac:dyDescent="0.25">
      <c r="A243" s="198"/>
      <c r="B243" s="199"/>
      <c r="C243" s="202"/>
      <c r="D243" s="200"/>
    </row>
    <row r="244" spans="1:4" ht="13.2" x14ac:dyDescent="0.25">
      <c r="A244" s="198"/>
      <c r="B244" s="199"/>
      <c r="C244" s="202"/>
      <c r="D244" s="200"/>
    </row>
    <row r="245" spans="1:4" ht="13.2" x14ac:dyDescent="0.25">
      <c r="A245" s="198"/>
      <c r="B245" s="199"/>
      <c r="C245" s="202"/>
      <c r="D245" s="200"/>
    </row>
    <row r="246" spans="1:4" ht="13.2" x14ac:dyDescent="0.25">
      <c r="A246" s="198"/>
      <c r="B246" s="199"/>
      <c r="C246" s="202"/>
      <c r="D246" s="200"/>
    </row>
    <row r="247" spans="1:4" ht="13.2" x14ac:dyDescent="0.25">
      <c r="A247" s="198"/>
      <c r="B247" s="199"/>
      <c r="C247" s="202"/>
      <c r="D247" s="200"/>
    </row>
    <row r="248" spans="1:4" ht="13.2" x14ac:dyDescent="0.25">
      <c r="A248" s="198"/>
      <c r="B248" s="199"/>
      <c r="C248" s="202"/>
      <c r="D248" s="200"/>
    </row>
    <row r="249" spans="1:4" ht="13.2" x14ac:dyDescent="0.25">
      <c r="A249" s="198"/>
      <c r="B249" s="199"/>
      <c r="C249" s="202"/>
      <c r="D249" s="200"/>
    </row>
    <row r="250" spans="1:4" ht="13.2" x14ac:dyDescent="0.25">
      <c r="A250" s="198"/>
      <c r="B250" s="199"/>
      <c r="C250" s="202"/>
      <c r="D250" s="200"/>
    </row>
    <row r="251" spans="1:4" ht="13.2" x14ac:dyDescent="0.25">
      <c r="A251" s="198"/>
      <c r="B251" s="199"/>
      <c r="C251" s="202"/>
      <c r="D251" s="200"/>
    </row>
    <row r="252" spans="1:4" ht="13.2" x14ac:dyDescent="0.25">
      <c r="A252" s="198"/>
      <c r="B252" s="199"/>
      <c r="C252" s="202"/>
      <c r="D252" s="200"/>
    </row>
    <row r="253" spans="1:4" ht="13.2" x14ac:dyDescent="0.25">
      <c r="A253" s="198"/>
      <c r="B253" s="199"/>
      <c r="C253" s="202"/>
      <c r="D253" s="200"/>
    </row>
    <row r="254" spans="1:4" ht="13.2" x14ac:dyDescent="0.25">
      <c r="A254" s="198"/>
      <c r="B254" s="199"/>
      <c r="C254" s="202"/>
      <c r="D254" s="200"/>
    </row>
    <row r="255" spans="1:4" ht="13.2" x14ac:dyDescent="0.25">
      <c r="A255" s="198"/>
      <c r="B255" s="199"/>
      <c r="C255" s="202"/>
      <c r="D255" s="200"/>
    </row>
    <row r="256" spans="1:4" ht="13.2" x14ac:dyDescent="0.25">
      <c r="A256" s="198"/>
      <c r="B256" s="199"/>
      <c r="C256" s="202"/>
      <c r="D256" s="200"/>
    </row>
    <row r="257" spans="1:4" ht="13.2" x14ac:dyDescent="0.25">
      <c r="A257" s="198"/>
      <c r="B257" s="199"/>
      <c r="C257" s="202"/>
      <c r="D257" s="200"/>
    </row>
    <row r="258" spans="1:4" ht="13.2" x14ac:dyDescent="0.25">
      <c r="A258" s="198"/>
      <c r="B258" s="199"/>
      <c r="C258" s="202"/>
      <c r="D258" s="200"/>
    </row>
    <row r="259" spans="1:4" ht="13.2" x14ac:dyDescent="0.25">
      <c r="A259" s="198"/>
      <c r="B259" s="199"/>
      <c r="C259" s="202"/>
      <c r="D259" s="200"/>
    </row>
    <row r="260" spans="1:4" ht="13.2" x14ac:dyDescent="0.25">
      <c r="A260" s="198"/>
      <c r="B260" s="199"/>
      <c r="C260" s="202"/>
      <c r="D260" s="200"/>
    </row>
    <row r="261" spans="1:4" ht="13.2" x14ac:dyDescent="0.25">
      <c r="A261" s="198"/>
      <c r="B261" s="199"/>
      <c r="C261" s="202"/>
      <c r="D261" s="200"/>
    </row>
    <row r="262" spans="1:4" ht="13.2" x14ac:dyDescent="0.25">
      <c r="A262" s="198"/>
      <c r="B262" s="199"/>
      <c r="C262" s="202"/>
      <c r="D262" s="200"/>
    </row>
    <row r="263" spans="1:4" ht="13.2" x14ac:dyDescent="0.25">
      <c r="A263" s="198"/>
      <c r="B263" s="199"/>
      <c r="C263" s="202"/>
      <c r="D263" s="200"/>
    </row>
    <row r="264" spans="1:4" ht="13.2" x14ac:dyDescent="0.25">
      <c r="A264" s="198"/>
      <c r="B264" s="199"/>
      <c r="C264" s="202"/>
      <c r="D264" s="200"/>
    </row>
    <row r="265" spans="1:4" ht="13.2" x14ac:dyDescent="0.25">
      <c r="A265" s="198"/>
      <c r="B265" s="199"/>
      <c r="C265" s="202"/>
      <c r="D265" s="200"/>
    </row>
    <row r="266" spans="1:4" ht="13.2" x14ac:dyDescent="0.25">
      <c r="A266" s="198"/>
      <c r="B266" s="199"/>
      <c r="C266" s="202"/>
      <c r="D266" s="200"/>
    </row>
    <row r="267" spans="1:4" ht="13.2" x14ac:dyDescent="0.25">
      <c r="A267" s="198"/>
      <c r="B267" s="199"/>
      <c r="C267" s="202"/>
      <c r="D267" s="200"/>
    </row>
    <row r="268" spans="1:4" ht="13.2" x14ac:dyDescent="0.25">
      <c r="A268" s="198"/>
      <c r="B268" s="199"/>
      <c r="C268" s="202"/>
      <c r="D268" s="200"/>
    </row>
    <row r="269" spans="1:4" ht="13.2" x14ac:dyDescent="0.25">
      <c r="A269" s="198"/>
      <c r="B269" s="199"/>
      <c r="C269" s="202"/>
      <c r="D269" s="200"/>
    </row>
    <row r="270" spans="1:4" ht="13.2" x14ac:dyDescent="0.25">
      <c r="A270" s="198"/>
      <c r="B270" s="199"/>
      <c r="C270" s="202"/>
      <c r="D270" s="200"/>
    </row>
    <row r="271" spans="1:4" ht="13.2" x14ac:dyDescent="0.25">
      <c r="A271" s="198"/>
      <c r="B271" s="199"/>
      <c r="C271" s="202"/>
      <c r="D271" s="200"/>
    </row>
    <row r="272" spans="1:4" ht="13.2" x14ac:dyDescent="0.25">
      <c r="A272" s="198"/>
      <c r="B272" s="199"/>
      <c r="C272" s="202"/>
      <c r="D272" s="200"/>
    </row>
    <row r="273" spans="1:4" ht="13.2" x14ac:dyDescent="0.25">
      <c r="A273" s="198"/>
      <c r="B273" s="199"/>
      <c r="C273" s="202"/>
      <c r="D273" s="200"/>
    </row>
    <row r="274" spans="1:4" ht="13.2" x14ac:dyDescent="0.25">
      <c r="A274" s="198"/>
      <c r="B274" s="199"/>
      <c r="C274" s="202"/>
      <c r="D274" s="200"/>
    </row>
    <row r="275" spans="1:4" ht="13.2" x14ac:dyDescent="0.25">
      <c r="A275" s="198"/>
      <c r="B275" s="199"/>
      <c r="C275" s="202"/>
      <c r="D275" s="200"/>
    </row>
    <row r="276" spans="1:4" ht="13.2" x14ac:dyDescent="0.25">
      <c r="A276" s="198"/>
      <c r="B276" s="199"/>
      <c r="C276" s="202"/>
      <c r="D276" s="200"/>
    </row>
    <row r="277" spans="1:4" ht="13.2" x14ac:dyDescent="0.25">
      <c r="A277" s="198"/>
      <c r="B277" s="199"/>
      <c r="C277" s="202"/>
      <c r="D277" s="200"/>
    </row>
    <row r="278" spans="1:4" ht="13.2" x14ac:dyDescent="0.25">
      <c r="A278" s="198"/>
      <c r="B278" s="199"/>
      <c r="C278" s="202"/>
      <c r="D278" s="200"/>
    </row>
    <row r="279" spans="1:4" ht="13.2" x14ac:dyDescent="0.25">
      <c r="A279" s="198"/>
      <c r="B279" s="199"/>
      <c r="C279" s="202"/>
      <c r="D279" s="200"/>
    </row>
    <row r="280" spans="1:4" ht="13.2" x14ac:dyDescent="0.25">
      <c r="A280" s="198"/>
      <c r="B280" s="199"/>
      <c r="C280" s="202"/>
      <c r="D280" s="200"/>
    </row>
    <row r="281" spans="1:4" ht="13.2" x14ac:dyDescent="0.25">
      <c r="A281" s="198"/>
      <c r="B281" s="199"/>
      <c r="C281" s="202"/>
      <c r="D281" s="200"/>
    </row>
    <row r="282" spans="1:4" ht="13.2" x14ac:dyDescent="0.25">
      <c r="A282" s="198"/>
      <c r="B282" s="199"/>
      <c r="C282" s="202"/>
      <c r="D282" s="200"/>
    </row>
    <row r="283" spans="1:4" ht="13.2" x14ac:dyDescent="0.25">
      <c r="A283" s="198"/>
      <c r="B283" s="199"/>
      <c r="C283" s="202"/>
      <c r="D283" s="200"/>
    </row>
    <row r="284" spans="1:4" ht="13.2" x14ac:dyDescent="0.25">
      <c r="A284" s="198"/>
      <c r="B284" s="199"/>
      <c r="C284" s="202"/>
      <c r="D284" s="200"/>
    </row>
    <row r="285" spans="1:4" ht="13.2" x14ac:dyDescent="0.25">
      <c r="A285" s="198"/>
      <c r="B285" s="199"/>
      <c r="C285" s="202"/>
      <c r="D285" s="200"/>
    </row>
    <row r="286" spans="1:4" ht="13.2" x14ac:dyDescent="0.25">
      <c r="A286" s="198"/>
      <c r="B286" s="199"/>
      <c r="C286" s="202"/>
      <c r="D286" s="200"/>
    </row>
    <row r="287" spans="1:4" ht="13.2" x14ac:dyDescent="0.25">
      <c r="A287" s="198"/>
      <c r="B287" s="199"/>
      <c r="C287" s="202"/>
      <c r="D287" s="200"/>
    </row>
    <row r="288" spans="1:4" ht="13.2" x14ac:dyDescent="0.25">
      <c r="A288" s="198"/>
      <c r="B288" s="199"/>
      <c r="C288" s="202"/>
      <c r="D288" s="200"/>
    </row>
    <row r="289" spans="1:4" ht="13.2" x14ac:dyDescent="0.25">
      <c r="A289" s="198"/>
      <c r="B289" s="199"/>
      <c r="C289" s="202"/>
      <c r="D289" s="200"/>
    </row>
    <row r="290" spans="1:4" ht="13.2" x14ac:dyDescent="0.25">
      <c r="A290" s="198"/>
      <c r="B290" s="199"/>
      <c r="C290" s="202"/>
      <c r="D290" s="200"/>
    </row>
    <row r="291" spans="1:4" ht="13.2" x14ac:dyDescent="0.25">
      <c r="A291" s="198"/>
      <c r="B291" s="199"/>
      <c r="C291" s="202"/>
      <c r="D291" s="200"/>
    </row>
    <row r="292" spans="1:4" ht="13.2" x14ac:dyDescent="0.25">
      <c r="A292" s="198"/>
      <c r="B292" s="199"/>
      <c r="C292" s="202"/>
      <c r="D292" s="200"/>
    </row>
    <row r="293" spans="1:4" ht="13.2" x14ac:dyDescent="0.25">
      <c r="A293" s="198"/>
      <c r="B293" s="199"/>
      <c r="C293" s="202"/>
      <c r="D293" s="200"/>
    </row>
    <row r="294" spans="1:4" ht="13.2" x14ac:dyDescent="0.25">
      <c r="A294" s="198"/>
      <c r="B294" s="199"/>
      <c r="C294" s="202"/>
      <c r="D294" s="200"/>
    </row>
    <row r="295" spans="1:4" ht="13.2" x14ac:dyDescent="0.25">
      <c r="A295" s="198"/>
      <c r="B295" s="199"/>
      <c r="C295" s="202"/>
      <c r="D295" s="200"/>
    </row>
    <row r="296" spans="1:4" ht="13.2" x14ac:dyDescent="0.25">
      <c r="A296" s="198"/>
      <c r="B296" s="199"/>
      <c r="C296" s="202"/>
      <c r="D296" s="200"/>
    </row>
    <row r="297" spans="1:4" ht="13.2" x14ac:dyDescent="0.25">
      <c r="A297" s="198"/>
      <c r="B297" s="199"/>
      <c r="C297" s="202"/>
      <c r="D297" s="200"/>
    </row>
    <row r="298" spans="1:4" ht="13.2" x14ac:dyDescent="0.25">
      <c r="A298" s="198"/>
      <c r="B298" s="199"/>
      <c r="C298" s="202"/>
      <c r="D298" s="200"/>
    </row>
    <row r="299" spans="1:4" ht="13.2" x14ac:dyDescent="0.25">
      <c r="A299" s="198"/>
      <c r="B299" s="199"/>
      <c r="C299" s="202"/>
      <c r="D299" s="200"/>
    </row>
    <row r="300" spans="1:4" ht="13.2" x14ac:dyDescent="0.25">
      <c r="A300" s="198"/>
      <c r="B300" s="199"/>
      <c r="C300" s="202"/>
      <c r="D300" s="200"/>
    </row>
    <row r="301" spans="1:4" ht="13.2" x14ac:dyDescent="0.25">
      <c r="A301" s="198"/>
      <c r="B301" s="199"/>
      <c r="C301" s="202"/>
      <c r="D301" s="200"/>
    </row>
    <row r="302" spans="1:4" ht="13.2" x14ac:dyDescent="0.25">
      <c r="A302" s="198"/>
      <c r="B302" s="199"/>
      <c r="C302" s="202"/>
      <c r="D302" s="200"/>
    </row>
    <row r="303" spans="1:4" ht="13.2" x14ac:dyDescent="0.25">
      <c r="A303" s="198"/>
      <c r="B303" s="199"/>
      <c r="C303" s="202"/>
      <c r="D303" s="200"/>
    </row>
    <row r="304" spans="1:4" ht="13.2" x14ac:dyDescent="0.25">
      <c r="A304" s="198"/>
      <c r="B304" s="199"/>
      <c r="C304" s="202"/>
      <c r="D304" s="200"/>
    </row>
    <row r="305" spans="1:4" ht="13.2" x14ac:dyDescent="0.25">
      <c r="A305" s="198"/>
      <c r="B305" s="199"/>
      <c r="C305" s="202"/>
      <c r="D305" s="200"/>
    </row>
    <row r="306" spans="1:4" ht="13.2" x14ac:dyDescent="0.25">
      <c r="A306" s="198"/>
      <c r="B306" s="199"/>
      <c r="C306" s="202"/>
      <c r="D306" s="200"/>
    </row>
    <row r="307" spans="1:4" ht="13.2" x14ac:dyDescent="0.25">
      <c r="A307" s="198"/>
      <c r="B307" s="199"/>
      <c r="C307" s="202"/>
      <c r="D307" s="200"/>
    </row>
    <row r="308" spans="1:4" ht="13.2" x14ac:dyDescent="0.25">
      <c r="A308" s="198"/>
      <c r="B308" s="199"/>
      <c r="C308" s="202"/>
      <c r="D308" s="200"/>
    </row>
    <row r="309" spans="1:4" ht="13.2" x14ac:dyDescent="0.25">
      <c r="A309" s="198"/>
      <c r="B309" s="199"/>
      <c r="C309" s="202"/>
      <c r="D309" s="200"/>
    </row>
    <row r="310" spans="1:4" ht="13.2" x14ac:dyDescent="0.25">
      <c r="A310" s="198"/>
      <c r="B310" s="199"/>
      <c r="C310" s="202"/>
      <c r="D310" s="200"/>
    </row>
    <row r="311" spans="1:4" ht="13.2" x14ac:dyDescent="0.25">
      <c r="A311" s="198"/>
      <c r="B311" s="199"/>
      <c r="C311" s="202"/>
      <c r="D311" s="200"/>
    </row>
    <row r="312" spans="1:4" ht="13.2" x14ac:dyDescent="0.25">
      <c r="A312" s="198"/>
      <c r="B312" s="199"/>
      <c r="C312" s="202"/>
      <c r="D312" s="200"/>
    </row>
    <row r="313" spans="1:4" ht="13.2" x14ac:dyDescent="0.25">
      <c r="A313" s="198"/>
      <c r="B313" s="199"/>
      <c r="C313" s="202"/>
      <c r="D313" s="200"/>
    </row>
    <row r="314" spans="1:4" ht="13.2" x14ac:dyDescent="0.25">
      <c r="A314" s="198"/>
      <c r="B314" s="199"/>
      <c r="C314" s="202"/>
      <c r="D314" s="200"/>
    </row>
    <row r="315" spans="1:4" ht="13.2" x14ac:dyDescent="0.25">
      <c r="A315" s="198"/>
      <c r="B315" s="199"/>
      <c r="C315" s="202"/>
      <c r="D315" s="200"/>
    </row>
    <row r="316" spans="1:4" ht="13.2" x14ac:dyDescent="0.25">
      <c r="A316" s="198"/>
      <c r="B316" s="199"/>
      <c r="C316" s="202"/>
      <c r="D316" s="200"/>
    </row>
    <row r="317" spans="1:4" ht="13.2" x14ac:dyDescent="0.25">
      <c r="A317" s="198"/>
      <c r="B317" s="199"/>
      <c r="C317" s="202"/>
      <c r="D317" s="200"/>
    </row>
    <row r="318" spans="1:4" ht="13.2" x14ac:dyDescent="0.25">
      <c r="A318" s="198"/>
      <c r="B318" s="199"/>
      <c r="C318" s="202"/>
      <c r="D318" s="200"/>
    </row>
    <row r="319" spans="1:4" ht="13.2" x14ac:dyDescent="0.25">
      <c r="A319" s="198"/>
      <c r="B319" s="199"/>
      <c r="C319" s="202"/>
      <c r="D319" s="200"/>
    </row>
    <row r="320" spans="1:4" ht="13.2" x14ac:dyDescent="0.25">
      <c r="A320" s="198"/>
      <c r="B320" s="199"/>
      <c r="C320" s="202"/>
      <c r="D320" s="200"/>
    </row>
    <row r="321" spans="1:4" ht="13.2" x14ac:dyDescent="0.25">
      <c r="A321" s="198"/>
      <c r="B321" s="199"/>
      <c r="C321" s="202"/>
      <c r="D321" s="200"/>
    </row>
    <row r="322" spans="1:4" ht="13.2" x14ac:dyDescent="0.25">
      <c r="A322" s="198"/>
      <c r="B322" s="199"/>
      <c r="C322" s="202"/>
      <c r="D322" s="200"/>
    </row>
    <row r="323" spans="1:4" ht="13.2" x14ac:dyDescent="0.25">
      <c r="A323" s="198"/>
      <c r="B323" s="199"/>
      <c r="C323" s="202"/>
      <c r="D323" s="200"/>
    </row>
    <row r="324" spans="1:4" ht="13.2" x14ac:dyDescent="0.25">
      <c r="A324" s="198"/>
      <c r="B324" s="199"/>
      <c r="C324" s="202"/>
      <c r="D324" s="200"/>
    </row>
    <row r="325" spans="1:4" ht="13.2" x14ac:dyDescent="0.25">
      <c r="A325" s="198"/>
      <c r="B325" s="199"/>
      <c r="C325" s="202"/>
      <c r="D325" s="200"/>
    </row>
    <row r="326" spans="1:4" ht="13.2" x14ac:dyDescent="0.25">
      <c r="A326" s="198"/>
      <c r="B326" s="199"/>
      <c r="C326" s="202"/>
      <c r="D326" s="200"/>
    </row>
    <row r="327" spans="1:4" ht="13.2" x14ac:dyDescent="0.25">
      <c r="A327" s="198"/>
      <c r="B327" s="199"/>
      <c r="C327" s="202"/>
      <c r="D327" s="200"/>
    </row>
    <row r="328" spans="1:4" ht="13.2" x14ac:dyDescent="0.25">
      <c r="A328" s="198"/>
      <c r="B328" s="199"/>
      <c r="C328" s="202"/>
      <c r="D328" s="200"/>
    </row>
    <row r="329" spans="1:4" ht="13.2" x14ac:dyDescent="0.25">
      <c r="A329" s="198"/>
      <c r="B329" s="199"/>
      <c r="C329" s="202"/>
      <c r="D329" s="200"/>
    </row>
    <row r="330" spans="1:4" ht="13.2" x14ac:dyDescent="0.25">
      <c r="A330" s="198"/>
      <c r="B330" s="199"/>
      <c r="C330" s="202"/>
      <c r="D330" s="200"/>
    </row>
    <row r="331" spans="1:4" ht="13.2" x14ac:dyDescent="0.25">
      <c r="A331" s="198"/>
      <c r="B331" s="199"/>
      <c r="C331" s="202"/>
      <c r="D331" s="200"/>
    </row>
    <row r="332" spans="1:4" ht="13.2" x14ac:dyDescent="0.25">
      <c r="A332" s="198"/>
      <c r="B332" s="199"/>
      <c r="C332" s="202"/>
      <c r="D332" s="200"/>
    </row>
    <row r="333" spans="1:4" ht="13.2" x14ac:dyDescent="0.25">
      <c r="A333" s="198"/>
      <c r="B333" s="199"/>
      <c r="C333" s="202"/>
      <c r="D333" s="200"/>
    </row>
    <row r="334" spans="1:4" ht="13.2" x14ac:dyDescent="0.25">
      <c r="A334" s="198"/>
      <c r="B334" s="199"/>
      <c r="C334" s="202"/>
      <c r="D334" s="200"/>
    </row>
    <row r="335" spans="1:4" ht="13.2" x14ac:dyDescent="0.25">
      <c r="A335" s="198"/>
      <c r="B335" s="199"/>
      <c r="C335" s="202"/>
      <c r="D335" s="200"/>
    </row>
    <row r="336" spans="1:4" ht="13.2" x14ac:dyDescent="0.25">
      <c r="A336" s="198"/>
      <c r="B336" s="199"/>
      <c r="C336" s="202"/>
      <c r="D336" s="200"/>
    </row>
    <row r="337" spans="1:4" ht="13.2" x14ac:dyDescent="0.25">
      <c r="A337" s="198"/>
      <c r="B337" s="199"/>
      <c r="C337" s="202"/>
      <c r="D337" s="200"/>
    </row>
    <row r="338" spans="1:4" ht="13.2" x14ac:dyDescent="0.25">
      <c r="A338" s="198"/>
      <c r="B338" s="199"/>
      <c r="C338" s="202"/>
      <c r="D338" s="200"/>
    </row>
    <row r="339" spans="1:4" ht="13.2" x14ac:dyDescent="0.25">
      <c r="A339" s="198"/>
      <c r="B339" s="199"/>
      <c r="C339" s="202"/>
      <c r="D339" s="200"/>
    </row>
    <row r="340" spans="1:4" ht="13.2" x14ac:dyDescent="0.25">
      <c r="A340" s="198"/>
      <c r="B340" s="199"/>
      <c r="C340" s="202"/>
      <c r="D340" s="200"/>
    </row>
    <row r="341" spans="1:4" ht="13.2" x14ac:dyDescent="0.25">
      <c r="A341" s="198"/>
      <c r="B341" s="199"/>
      <c r="C341" s="202"/>
      <c r="D341" s="200"/>
    </row>
    <row r="342" spans="1:4" ht="13.2" x14ac:dyDescent="0.25">
      <c r="A342" s="198"/>
      <c r="B342" s="199"/>
      <c r="C342" s="202"/>
      <c r="D342" s="200"/>
    </row>
    <row r="343" spans="1:4" ht="13.2" x14ac:dyDescent="0.25">
      <c r="A343" s="198"/>
      <c r="B343" s="199"/>
      <c r="C343" s="202"/>
      <c r="D343" s="200"/>
    </row>
    <row r="344" spans="1:4" ht="13.2" x14ac:dyDescent="0.25">
      <c r="A344" s="198"/>
      <c r="B344" s="199"/>
      <c r="C344" s="202"/>
      <c r="D344" s="200"/>
    </row>
    <row r="345" spans="1:4" ht="13.2" x14ac:dyDescent="0.25">
      <c r="A345" s="198"/>
      <c r="B345" s="199"/>
      <c r="C345" s="202"/>
      <c r="D345" s="200"/>
    </row>
    <row r="346" spans="1:4" ht="13.2" x14ac:dyDescent="0.25">
      <c r="A346" s="198"/>
      <c r="B346" s="199"/>
      <c r="C346" s="202"/>
      <c r="D346" s="200"/>
    </row>
    <row r="347" spans="1:4" ht="13.2" x14ac:dyDescent="0.25">
      <c r="A347" s="198"/>
      <c r="B347" s="199"/>
      <c r="C347" s="202"/>
      <c r="D347" s="200"/>
    </row>
    <row r="348" spans="1:4" ht="13.2" x14ac:dyDescent="0.25">
      <c r="A348" s="198"/>
      <c r="B348" s="199"/>
      <c r="C348" s="202"/>
      <c r="D348" s="200"/>
    </row>
    <row r="349" spans="1:4" ht="13.2" x14ac:dyDescent="0.25">
      <c r="A349" s="198"/>
      <c r="B349" s="199"/>
      <c r="C349" s="202"/>
      <c r="D349" s="200"/>
    </row>
    <row r="350" spans="1:4" ht="13.2" x14ac:dyDescent="0.25">
      <c r="A350" s="198"/>
      <c r="B350" s="199"/>
      <c r="C350" s="202"/>
      <c r="D350" s="200"/>
    </row>
    <row r="351" spans="1:4" ht="13.2" x14ac:dyDescent="0.25">
      <c r="A351" s="198"/>
      <c r="B351" s="199"/>
      <c r="C351" s="202"/>
      <c r="D351" s="200"/>
    </row>
    <row r="352" spans="1:4" ht="13.2" x14ac:dyDescent="0.25">
      <c r="A352" s="198"/>
      <c r="B352" s="199"/>
      <c r="C352" s="202"/>
      <c r="D352" s="200"/>
    </row>
    <row r="353" spans="1:4" ht="13.2" x14ac:dyDescent="0.25">
      <c r="A353" s="198"/>
      <c r="B353" s="199"/>
      <c r="C353" s="202"/>
      <c r="D353" s="200"/>
    </row>
    <row r="354" spans="1:4" ht="13.2" x14ac:dyDescent="0.25">
      <c r="A354" s="198"/>
      <c r="B354" s="199"/>
      <c r="C354" s="202"/>
      <c r="D354" s="200"/>
    </row>
    <row r="355" spans="1:4" ht="13.2" x14ac:dyDescent="0.25">
      <c r="A355" s="198"/>
      <c r="B355" s="199"/>
      <c r="C355" s="202"/>
      <c r="D355" s="200"/>
    </row>
    <row r="356" spans="1:4" ht="13.2" x14ac:dyDescent="0.25">
      <c r="A356" s="198"/>
      <c r="B356" s="199"/>
      <c r="C356" s="202"/>
      <c r="D356" s="200"/>
    </row>
    <row r="357" spans="1:4" ht="13.2" x14ac:dyDescent="0.25">
      <c r="A357" s="198"/>
      <c r="B357" s="199"/>
      <c r="C357" s="202"/>
      <c r="D357" s="200"/>
    </row>
    <row r="358" spans="1:4" ht="13.2" x14ac:dyDescent="0.25">
      <c r="A358" s="198"/>
      <c r="B358" s="199"/>
      <c r="C358" s="202"/>
      <c r="D358" s="200"/>
    </row>
    <row r="359" spans="1:4" ht="13.2" x14ac:dyDescent="0.25">
      <c r="A359" s="198"/>
      <c r="B359" s="199"/>
      <c r="C359" s="202"/>
      <c r="D359" s="200"/>
    </row>
    <row r="360" spans="1:4" ht="13.2" x14ac:dyDescent="0.25">
      <c r="A360" s="198"/>
      <c r="B360" s="199"/>
      <c r="C360" s="202"/>
      <c r="D360" s="200"/>
    </row>
    <row r="361" spans="1:4" ht="13.2" x14ac:dyDescent="0.25">
      <c r="A361" s="198"/>
      <c r="B361" s="199"/>
      <c r="C361" s="202"/>
      <c r="D361" s="200"/>
    </row>
    <row r="362" spans="1:4" ht="13.2" x14ac:dyDescent="0.25">
      <c r="A362" s="198"/>
      <c r="B362" s="199"/>
      <c r="C362" s="202"/>
      <c r="D362" s="200"/>
    </row>
    <row r="363" spans="1:4" ht="13.2" x14ac:dyDescent="0.25">
      <c r="A363" s="198"/>
      <c r="B363" s="199"/>
      <c r="C363" s="202"/>
      <c r="D363" s="200"/>
    </row>
    <row r="364" spans="1:4" ht="13.2" x14ac:dyDescent="0.25">
      <c r="A364" s="198"/>
      <c r="B364" s="199"/>
      <c r="C364" s="202"/>
      <c r="D364" s="200"/>
    </row>
    <row r="365" spans="1:4" ht="13.2" x14ac:dyDescent="0.25">
      <c r="A365" s="198"/>
      <c r="B365" s="199"/>
      <c r="C365" s="202"/>
      <c r="D365" s="200"/>
    </row>
    <row r="366" spans="1:4" ht="13.2" x14ac:dyDescent="0.25">
      <c r="A366" s="198"/>
      <c r="B366" s="199"/>
      <c r="C366" s="202"/>
      <c r="D366" s="200"/>
    </row>
    <row r="367" spans="1:4" ht="13.2" x14ac:dyDescent="0.25">
      <c r="A367" s="198"/>
      <c r="B367" s="199"/>
      <c r="C367" s="202"/>
      <c r="D367" s="200"/>
    </row>
    <row r="368" spans="1:4" ht="13.2" x14ac:dyDescent="0.25">
      <c r="A368" s="198"/>
      <c r="B368" s="199"/>
      <c r="C368" s="202"/>
      <c r="D368" s="200"/>
    </row>
    <row r="369" spans="1:4" ht="13.2" x14ac:dyDescent="0.25">
      <c r="A369" s="198"/>
      <c r="B369" s="199"/>
      <c r="C369" s="202"/>
      <c r="D369" s="200"/>
    </row>
    <row r="370" spans="1:4" ht="13.2" x14ac:dyDescent="0.25">
      <c r="A370" s="198"/>
      <c r="B370" s="199"/>
      <c r="C370" s="202"/>
      <c r="D370" s="200"/>
    </row>
    <row r="371" spans="1:4" ht="13.2" x14ac:dyDescent="0.25">
      <c r="A371" s="198"/>
      <c r="B371" s="199"/>
      <c r="C371" s="202"/>
      <c r="D371" s="200"/>
    </row>
    <row r="372" spans="1:4" ht="13.2" x14ac:dyDescent="0.25">
      <c r="A372" s="198"/>
      <c r="B372" s="199"/>
      <c r="C372" s="202"/>
      <c r="D372" s="200"/>
    </row>
    <row r="373" spans="1:4" ht="13.2" x14ac:dyDescent="0.25">
      <c r="A373" s="198"/>
      <c r="B373" s="199"/>
      <c r="C373" s="202"/>
      <c r="D373" s="200"/>
    </row>
    <row r="374" spans="1:4" ht="13.2" x14ac:dyDescent="0.25">
      <c r="A374" s="198"/>
      <c r="B374" s="199"/>
      <c r="C374" s="202"/>
      <c r="D374" s="200"/>
    </row>
    <row r="375" spans="1:4" ht="13.2" x14ac:dyDescent="0.25">
      <c r="A375" s="198"/>
      <c r="B375" s="199"/>
      <c r="C375" s="202"/>
      <c r="D375" s="200"/>
    </row>
    <row r="376" spans="1:4" ht="13.2" x14ac:dyDescent="0.25">
      <c r="A376" s="198"/>
      <c r="B376" s="199"/>
      <c r="C376" s="202"/>
      <c r="D376" s="200"/>
    </row>
    <row r="377" spans="1:4" ht="13.2" x14ac:dyDescent="0.25">
      <c r="A377" s="198"/>
      <c r="B377" s="199"/>
      <c r="C377" s="202"/>
      <c r="D377" s="200"/>
    </row>
    <row r="378" spans="1:4" ht="13.2" x14ac:dyDescent="0.25">
      <c r="A378" s="198"/>
      <c r="B378" s="199"/>
      <c r="C378" s="202"/>
      <c r="D378" s="200"/>
    </row>
    <row r="379" spans="1:4" ht="13.2" x14ac:dyDescent="0.25">
      <c r="A379" s="198"/>
      <c r="B379" s="199"/>
      <c r="C379" s="202"/>
      <c r="D379" s="200"/>
    </row>
    <row r="380" spans="1:4" ht="13.2" x14ac:dyDescent="0.25">
      <c r="A380" s="198"/>
      <c r="B380" s="199"/>
      <c r="C380" s="202"/>
      <c r="D380" s="200"/>
    </row>
    <row r="381" spans="1:4" ht="13.2" x14ac:dyDescent="0.25">
      <c r="A381" s="198"/>
      <c r="B381" s="199"/>
      <c r="C381" s="202"/>
      <c r="D381" s="200"/>
    </row>
    <row r="382" spans="1:4" ht="13.2" x14ac:dyDescent="0.25">
      <c r="A382" s="198"/>
      <c r="B382" s="199"/>
      <c r="C382" s="202"/>
      <c r="D382" s="200"/>
    </row>
    <row r="383" spans="1:4" ht="13.2" x14ac:dyDescent="0.25">
      <c r="A383" s="198"/>
      <c r="B383" s="199"/>
      <c r="C383" s="202"/>
      <c r="D383" s="200"/>
    </row>
    <row r="384" spans="1:4" ht="13.2" x14ac:dyDescent="0.25">
      <c r="A384" s="198"/>
      <c r="B384" s="199"/>
      <c r="C384" s="202"/>
      <c r="D384" s="200"/>
    </row>
    <row r="385" spans="1:4" ht="13.2" x14ac:dyDescent="0.25">
      <c r="A385" s="198"/>
      <c r="B385" s="199"/>
      <c r="C385" s="202"/>
      <c r="D385" s="200"/>
    </row>
    <row r="386" spans="1:4" ht="13.2" x14ac:dyDescent="0.25">
      <c r="A386" s="198"/>
      <c r="B386" s="199"/>
      <c r="C386" s="202"/>
      <c r="D386" s="200"/>
    </row>
    <row r="387" spans="1:4" ht="13.2" x14ac:dyDescent="0.25">
      <c r="A387" s="198"/>
      <c r="B387" s="199"/>
      <c r="C387" s="202"/>
      <c r="D387" s="200"/>
    </row>
    <row r="388" spans="1:4" ht="13.2" x14ac:dyDescent="0.25">
      <c r="A388" s="198"/>
      <c r="B388" s="199"/>
      <c r="C388" s="202"/>
      <c r="D388" s="200"/>
    </row>
    <row r="389" spans="1:4" ht="13.2" x14ac:dyDescent="0.25">
      <c r="A389" s="198"/>
      <c r="B389" s="199"/>
      <c r="C389" s="202"/>
      <c r="D389" s="200"/>
    </row>
    <row r="390" spans="1:4" ht="13.2" x14ac:dyDescent="0.25">
      <c r="A390" s="198"/>
      <c r="B390" s="199"/>
      <c r="C390" s="202"/>
      <c r="D390" s="200"/>
    </row>
    <row r="391" spans="1:4" ht="13.2" x14ac:dyDescent="0.25">
      <c r="A391" s="198"/>
      <c r="B391" s="199"/>
      <c r="C391" s="202"/>
      <c r="D391" s="200"/>
    </row>
    <row r="392" spans="1:4" ht="13.2" x14ac:dyDescent="0.25">
      <c r="A392" s="198"/>
      <c r="B392" s="199"/>
      <c r="C392" s="202"/>
      <c r="D392" s="200"/>
    </row>
    <row r="393" spans="1:4" ht="13.2" x14ac:dyDescent="0.25">
      <c r="A393" s="198"/>
      <c r="B393" s="199"/>
      <c r="C393" s="202"/>
      <c r="D393" s="200"/>
    </row>
    <row r="394" spans="1:4" ht="13.2" x14ac:dyDescent="0.25">
      <c r="A394" s="198"/>
      <c r="B394" s="199"/>
      <c r="C394" s="202"/>
      <c r="D394" s="200"/>
    </row>
    <row r="395" spans="1:4" ht="13.2" x14ac:dyDescent="0.25">
      <c r="A395" s="198"/>
      <c r="B395" s="199"/>
      <c r="C395" s="202"/>
      <c r="D395" s="200"/>
    </row>
    <row r="396" spans="1:4" ht="13.2" x14ac:dyDescent="0.25">
      <c r="A396" s="198"/>
      <c r="B396" s="199"/>
      <c r="C396" s="202"/>
      <c r="D396" s="200"/>
    </row>
    <row r="397" spans="1:4" ht="13.2" x14ac:dyDescent="0.25">
      <c r="A397" s="198"/>
      <c r="B397" s="199"/>
      <c r="C397" s="202"/>
      <c r="D397" s="200"/>
    </row>
    <row r="398" spans="1:4" ht="13.2" x14ac:dyDescent="0.25">
      <c r="A398" s="198"/>
      <c r="B398" s="199"/>
      <c r="C398" s="202"/>
      <c r="D398" s="200"/>
    </row>
    <row r="399" spans="1:4" ht="13.2" x14ac:dyDescent="0.25">
      <c r="A399" s="198"/>
      <c r="B399" s="199"/>
      <c r="C399" s="202"/>
      <c r="D399" s="200"/>
    </row>
    <row r="400" spans="1:4" ht="13.2" x14ac:dyDescent="0.25">
      <c r="A400" s="198"/>
      <c r="B400" s="199"/>
      <c r="C400" s="202"/>
      <c r="D400" s="200"/>
    </row>
    <row r="401" spans="1:4" ht="13.2" x14ac:dyDescent="0.25">
      <c r="A401" s="198"/>
      <c r="B401" s="199"/>
      <c r="C401" s="202"/>
      <c r="D401" s="200"/>
    </row>
    <row r="402" spans="1:4" ht="13.2" x14ac:dyDescent="0.25">
      <c r="A402" s="198"/>
      <c r="B402" s="199"/>
      <c r="C402" s="202"/>
      <c r="D402" s="200"/>
    </row>
    <row r="403" spans="1:4" ht="13.2" x14ac:dyDescent="0.25">
      <c r="A403" s="198"/>
      <c r="B403" s="199"/>
      <c r="C403" s="202"/>
      <c r="D403" s="200"/>
    </row>
    <row r="404" spans="1:4" ht="13.2" x14ac:dyDescent="0.25">
      <c r="A404" s="198"/>
      <c r="B404" s="199"/>
      <c r="C404" s="202"/>
      <c r="D404" s="200"/>
    </row>
    <row r="405" spans="1:4" ht="13.2" x14ac:dyDescent="0.25">
      <c r="A405" s="198"/>
      <c r="B405" s="199"/>
      <c r="C405" s="202"/>
      <c r="D405" s="200"/>
    </row>
    <row r="406" spans="1:4" ht="13.2" x14ac:dyDescent="0.25">
      <c r="A406" s="198"/>
      <c r="B406" s="199"/>
      <c r="C406" s="202"/>
      <c r="D406" s="200"/>
    </row>
    <row r="407" spans="1:4" ht="13.2" x14ac:dyDescent="0.25">
      <c r="A407" s="198"/>
      <c r="B407" s="199"/>
      <c r="C407" s="202"/>
      <c r="D407" s="200"/>
    </row>
    <row r="408" spans="1:4" ht="13.2" x14ac:dyDescent="0.25">
      <c r="A408" s="198"/>
      <c r="B408" s="199"/>
      <c r="C408" s="202"/>
      <c r="D408" s="200"/>
    </row>
    <row r="409" spans="1:4" ht="13.2" x14ac:dyDescent="0.25">
      <c r="A409" s="198"/>
      <c r="B409" s="199"/>
      <c r="C409" s="202"/>
      <c r="D409" s="200"/>
    </row>
    <row r="410" spans="1:4" ht="13.2" x14ac:dyDescent="0.25">
      <c r="A410" s="198"/>
      <c r="B410" s="199"/>
      <c r="C410" s="202"/>
      <c r="D410" s="200"/>
    </row>
    <row r="411" spans="1:4" ht="13.2" x14ac:dyDescent="0.25">
      <c r="A411" s="198"/>
      <c r="B411" s="199"/>
      <c r="C411" s="202"/>
      <c r="D411" s="200"/>
    </row>
    <row r="412" spans="1:4" ht="13.2" x14ac:dyDescent="0.25">
      <c r="A412" s="198"/>
      <c r="B412" s="199"/>
      <c r="C412" s="202"/>
      <c r="D412" s="200"/>
    </row>
    <row r="413" spans="1:4" ht="13.2" x14ac:dyDescent="0.25">
      <c r="A413" s="198"/>
      <c r="B413" s="199"/>
      <c r="C413" s="202"/>
      <c r="D413" s="200"/>
    </row>
    <row r="414" spans="1:4" ht="13.2" x14ac:dyDescent="0.25">
      <c r="A414" s="198"/>
      <c r="B414" s="199"/>
      <c r="C414" s="202"/>
      <c r="D414" s="200"/>
    </row>
    <row r="415" spans="1:4" ht="13.2" x14ac:dyDescent="0.25">
      <c r="A415" s="198"/>
      <c r="B415" s="199"/>
      <c r="C415" s="202"/>
      <c r="D415" s="200"/>
    </row>
    <row r="416" spans="1:4" ht="13.2" x14ac:dyDescent="0.25">
      <c r="A416" s="198"/>
      <c r="B416" s="199"/>
      <c r="C416" s="202"/>
      <c r="D416" s="200"/>
    </row>
    <row r="417" spans="1:4" ht="13.2" x14ac:dyDescent="0.25">
      <c r="A417" s="198"/>
      <c r="B417" s="199"/>
      <c r="C417" s="202"/>
      <c r="D417" s="200"/>
    </row>
    <row r="418" spans="1:4" ht="13.2" x14ac:dyDescent="0.25">
      <c r="A418" s="198"/>
      <c r="B418" s="199"/>
      <c r="C418" s="202"/>
      <c r="D418" s="200"/>
    </row>
    <row r="419" spans="1:4" ht="13.2" x14ac:dyDescent="0.25">
      <c r="A419" s="198"/>
      <c r="B419" s="199"/>
      <c r="C419" s="202"/>
      <c r="D419" s="200"/>
    </row>
    <row r="420" spans="1:4" ht="13.2" x14ac:dyDescent="0.25">
      <c r="A420" s="198"/>
      <c r="B420" s="199"/>
      <c r="C420" s="202"/>
      <c r="D420" s="200"/>
    </row>
    <row r="421" spans="1:4" ht="13.2" x14ac:dyDescent="0.25">
      <c r="A421" s="198"/>
      <c r="B421" s="199"/>
      <c r="C421" s="202"/>
      <c r="D421" s="200"/>
    </row>
    <row r="422" spans="1:4" ht="13.2" x14ac:dyDescent="0.25">
      <c r="A422" s="198"/>
      <c r="B422" s="199"/>
      <c r="C422" s="202"/>
      <c r="D422" s="200"/>
    </row>
    <row r="423" spans="1:4" ht="13.2" x14ac:dyDescent="0.25">
      <c r="A423" s="198"/>
      <c r="B423" s="199"/>
      <c r="C423" s="202"/>
      <c r="D423" s="200"/>
    </row>
    <row r="424" spans="1:4" ht="13.2" x14ac:dyDescent="0.25">
      <c r="A424" s="198"/>
      <c r="B424" s="199"/>
      <c r="C424" s="202"/>
      <c r="D424" s="200"/>
    </row>
    <row r="425" spans="1:4" ht="13.2" x14ac:dyDescent="0.25">
      <c r="A425" s="198"/>
      <c r="B425" s="199"/>
      <c r="C425" s="202"/>
      <c r="D425" s="200"/>
    </row>
    <row r="426" spans="1:4" ht="13.2" x14ac:dyDescent="0.25">
      <c r="A426" s="198"/>
      <c r="B426" s="199"/>
      <c r="C426" s="202"/>
      <c r="D426" s="200"/>
    </row>
    <row r="427" spans="1:4" ht="13.2" x14ac:dyDescent="0.25">
      <c r="A427" s="198"/>
      <c r="B427" s="199"/>
      <c r="C427" s="202"/>
      <c r="D427" s="200"/>
    </row>
    <row r="428" spans="1:4" ht="13.2" x14ac:dyDescent="0.25">
      <c r="A428" s="198"/>
      <c r="B428" s="199"/>
      <c r="C428" s="202"/>
      <c r="D428" s="200"/>
    </row>
    <row r="429" spans="1:4" ht="13.2" x14ac:dyDescent="0.25">
      <c r="A429" s="198"/>
      <c r="B429" s="199"/>
      <c r="C429" s="202"/>
      <c r="D429" s="200"/>
    </row>
    <row r="430" spans="1:4" ht="13.2" x14ac:dyDescent="0.25">
      <c r="A430" s="198"/>
      <c r="B430" s="199"/>
      <c r="C430" s="202"/>
      <c r="D430" s="200"/>
    </row>
    <row r="431" spans="1:4" ht="13.2" x14ac:dyDescent="0.25">
      <c r="A431" s="198"/>
      <c r="B431" s="199"/>
      <c r="C431" s="202"/>
      <c r="D431" s="200"/>
    </row>
    <row r="432" spans="1:4" ht="13.2" x14ac:dyDescent="0.25">
      <c r="A432" s="198"/>
      <c r="B432" s="199"/>
      <c r="C432" s="202"/>
      <c r="D432" s="200"/>
    </row>
    <row r="433" spans="1:4" ht="13.2" x14ac:dyDescent="0.25">
      <c r="A433" s="198"/>
      <c r="B433" s="199"/>
      <c r="C433" s="202"/>
      <c r="D433" s="200"/>
    </row>
    <row r="434" spans="1:4" ht="13.2" x14ac:dyDescent="0.25">
      <c r="A434" s="198"/>
      <c r="B434" s="199"/>
      <c r="C434" s="202"/>
      <c r="D434" s="200"/>
    </row>
    <row r="435" spans="1:4" ht="13.2" x14ac:dyDescent="0.25">
      <c r="A435" s="198"/>
      <c r="B435" s="199"/>
      <c r="C435" s="202"/>
      <c r="D435" s="200"/>
    </row>
    <row r="436" spans="1:4" ht="13.2" x14ac:dyDescent="0.25">
      <c r="A436" s="198"/>
      <c r="B436" s="199"/>
      <c r="C436" s="202"/>
      <c r="D436" s="200"/>
    </row>
    <row r="437" spans="1:4" ht="13.2" x14ac:dyDescent="0.25">
      <c r="A437" s="198"/>
      <c r="B437" s="199"/>
      <c r="C437" s="202"/>
      <c r="D437" s="200"/>
    </row>
    <row r="438" spans="1:4" ht="13.2" x14ac:dyDescent="0.25">
      <c r="A438" s="198"/>
      <c r="B438" s="199"/>
      <c r="C438" s="202"/>
      <c r="D438" s="200"/>
    </row>
    <row r="439" spans="1:4" ht="13.2" x14ac:dyDescent="0.25">
      <c r="A439" s="198"/>
      <c r="B439" s="199"/>
      <c r="C439" s="202"/>
      <c r="D439" s="200"/>
    </row>
    <row r="440" spans="1:4" ht="13.2" x14ac:dyDescent="0.25">
      <c r="A440" s="198"/>
      <c r="B440" s="199"/>
      <c r="C440" s="202"/>
      <c r="D440" s="200"/>
    </row>
    <row r="441" spans="1:4" ht="13.2" x14ac:dyDescent="0.25">
      <c r="A441" s="198"/>
      <c r="B441" s="199"/>
      <c r="C441" s="202"/>
      <c r="D441" s="200"/>
    </row>
    <row r="442" spans="1:4" ht="13.2" x14ac:dyDescent="0.25">
      <c r="A442" s="198"/>
      <c r="B442" s="199"/>
      <c r="C442" s="202"/>
      <c r="D442" s="200"/>
    </row>
    <row r="443" spans="1:4" ht="13.2" x14ac:dyDescent="0.25">
      <c r="A443" s="198"/>
      <c r="B443" s="199"/>
      <c r="C443" s="202"/>
      <c r="D443" s="200"/>
    </row>
    <row r="444" spans="1:4" ht="13.2" x14ac:dyDescent="0.25">
      <c r="A444" s="198"/>
      <c r="B444" s="199"/>
      <c r="C444" s="202"/>
      <c r="D444" s="200"/>
    </row>
    <row r="445" spans="1:4" ht="13.2" x14ac:dyDescent="0.25">
      <c r="A445" s="198"/>
      <c r="B445" s="199"/>
      <c r="C445" s="202"/>
      <c r="D445" s="200"/>
    </row>
    <row r="446" spans="1:4" ht="13.2" x14ac:dyDescent="0.25">
      <c r="A446" s="198"/>
      <c r="B446" s="199"/>
      <c r="C446" s="202"/>
      <c r="D446" s="200"/>
    </row>
    <row r="447" spans="1:4" ht="13.2" x14ac:dyDescent="0.25">
      <c r="A447" s="198"/>
      <c r="B447" s="199"/>
      <c r="C447" s="202"/>
      <c r="D447" s="200"/>
    </row>
    <row r="448" spans="1:4" ht="13.2" x14ac:dyDescent="0.25">
      <c r="A448" s="198"/>
      <c r="B448" s="199"/>
      <c r="C448" s="202"/>
      <c r="D448" s="200"/>
    </row>
    <row r="449" spans="1:4" ht="13.2" x14ac:dyDescent="0.25">
      <c r="A449" s="198"/>
      <c r="B449" s="199"/>
      <c r="C449" s="202"/>
      <c r="D449" s="200"/>
    </row>
    <row r="450" spans="1:4" ht="13.2" x14ac:dyDescent="0.25">
      <c r="A450" s="198"/>
      <c r="B450" s="199"/>
      <c r="C450" s="202"/>
      <c r="D450" s="200"/>
    </row>
    <row r="451" spans="1:4" ht="13.2" x14ac:dyDescent="0.25">
      <c r="A451" s="198"/>
      <c r="B451" s="199"/>
      <c r="C451" s="202"/>
      <c r="D451" s="200"/>
    </row>
    <row r="452" spans="1:4" ht="13.2" x14ac:dyDescent="0.25">
      <c r="A452" s="198"/>
      <c r="B452" s="199"/>
      <c r="C452" s="202"/>
      <c r="D452" s="200"/>
    </row>
    <row r="453" spans="1:4" ht="13.2" x14ac:dyDescent="0.25">
      <c r="A453" s="198"/>
      <c r="B453" s="199"/>
      <c r="C453" s="202"/>
      <c r="D453" s="200"/>
    </row>
    <row r="454" spans="1:4" ht="13.2" x14ac:dyDescent="0.25">
      <c r="A454" s="198"/>
      <c r="B454" s="199"/>
      <c r="C454" s="202"/>
      <c r="D454" s="200"/>
    </row>
    <row r="455" spans="1:4" ht="13.2" x14ac:dyDescent="0.25">
      <c r="A455" s="198"/>
      <c r="B455" s="199"/>
      <c r="C455" s="202"/>
      <c r="D455" s="200"/>
    </row>
    <row r="456" spans="1:4" ht="13.2" x14ac:dyDescent="0.25">
      <c r="A456" s="198"/>
      <c r="B456" s="199"/>
      <c r="C456" s="202"/>
      <c r="D456" s="200"/>
    </row>
    <row r="457" spans="1:4" ht="13.2" x14ac:dyDescent="0.25">
      <c r="A457" s="198"/>
      <c r="B457" s="199"/>
      <c r="C457" s="202"/>
      <c r="D457" s="200"/>
    </row>
    <row r="458" spans="1:4" ht="13.2" x14ac:dyDescent="0.25">
      <c r="A458" s="198"/>
      <c r="B458" s="199"/>
      <c r="C458" s="202"/>
      <c r="D458" s="200"/>
    </row>
    <row r="459" spans="1:4" ht="13.2" x14ac:dyDescent="0.25">
      <c r="A459" s="198"/>
      <c r="B459" s="199"/>
      <c r="C459" s="202"/>
      <c r="D459" s="200"/>
    </row>
    <row r="460" spans="1:4" ht="13.2" x14ac:dyDescent="0.25">
      <c r="A460" s="198"/>
      <c r="B460" s="199"/>
      <c r="C460" s="202"/>
      <c r="D460" s="200"/>
    </row>
    <row r="461" spans="1:4" ht="13.2" x14ac:dyDescent="0.25">
      <c r="A461" s="198"/>
      <c r="B461" s="199"/>
      <c r="C461" s="202"/>
      <c r="D461" s="200"/>
    </row>
    <row r="462" spans="1:4" ht="13.2" x14ac:dyDescent="0.25">
      <c r="A462" s="198"/>
      <c r="B462" s="199"/>
      <c r="C462" s="202"/>
      <c r="D462" s="200"/>
    </row>
    <row r="463" spans="1:4" ht="13.2" x14ac:dyDescent="0.25">
      <c r="A463" s="198"/>
      <c r="B463" s="199"/>
      <c r="C463" s="202"/>
      <c r="D463" s="200"/>
    </row>
    <row r="464" spans="1:4" ht="13.2" x14ac:dyDescent="0.25">
      <c r="A464" s="198"/>
      <c r="B464" s="199"/>
      <c r="C464" s="202"/>
      <c r="D464" s="200"/>
    </row>
    <row r="465" spans="1:4" ht="13.2" x14ac:dyDescent="0.25">
      <c r="A465" s="198"/>
      <c r="B465" s="199"/>
      <c r="C465" s="202"/>
      <c r="D465" s="200"/>
    </row>
    <row r="466" spans="1:4" ht="13.2" x14ac:dyDescent="0.25">
      <c r="A466" s="198"/>
      <c r="B466" s="199"/>
      <c r="C466" s="202"/>
      <c r="D466" s="200"/>
    </row>
    <row r="467" spans="1:4" ht="13.2" x14ac:dyDescent="0.25">
      <c r="A467" s="198"/>
      <c r="B467" s="199"/>
      <c r="C467" s="202"/>
      <c r="D467" s="200"/>
    </row>
    <row r="468" spans="1:4" ht="13.2" x14ac:dyDescent="0.25">
      <c r="A468" s="198"/>
      <c r="B468" s="199"/>
      <c r="C468" s="202"/>
      <c r="D468" s="200"/>
    </row>
    <row r="469" spans="1:4" ht="13.2" x14ac:dyDescent="0.25">
      <c r="A469" s="198"/>
      <c r="B469" s="199"/>
      <c r="C469" s="202"/>
      <c r="D469" s="200"/>
    </row>
    <row r="470" spans="1:4" ht="13.2" x14ac:dyDescent="0.25">
      <c r="A470" s="198"/>
      <c r="B470" s="199"/>
      <c r="C470" s="202"/>
      <c r="D470" s="200"/>
    </row>
    <row r="471" spans="1:4" ht="13.2" x14ac:dyDescent="0.25">
      <c r="A471" s="198"/>
      <c r="B471" s="199"/>
      <c r="C471" s="202"/>
      <c r="D471" s="200"/>
    </row>
    <row r="472" spans="1:4" ht="13.2" x14ac:dyDescent="0.25">
      <c r="A472" s="198"/>
      <c r="B472" s="199"/>
      <c r="C472" s="202"/>
      <c r="D472" s="200"/>
    </row>
    <row r="473" spans="1:4" ht="13.2" x14ac:dyDescent="0.25">
      <c r="A473" s="198"/>
      <c r="B473" s="199"/>
      <c r="C473" s="202"/>
      <c r="D473" s="200"/>
    </row>
    <row r="474" spans="1:4" ht="13.2" x14ac:dyDescent="0.25">
      <c r="A474" s="198"/>
      <c r="B474" s="199"/>
      <c r="C474" s="202"/>
      <c r="D474" s="200"/>
    </row>
    <row r="475" spans="1:4" ht="13.2" x14ac:dyDescent="0.25">
      <c r="A475" s="198"/>
      <c r="B475" s="199"/>
      <c r="C475" s="202"/>
      <c r="D475" s="200"/>
    </row>
    <row r="476" spans="1:4" ht="13.2" x14ac:dyDescent="0.25">
      <c r="A476" s="198"/>
      <c r="B476" s="199"/>
      <c r="C476" s="202"/>
      <c r="D476" s="200"/>
    </row>
    <row r="477" spans="1:4" ht="13.2" x14ac:dyDescent="0.25">
      <c r="A477" s="198"/>
      <c r="B477" s="199"/>
      <c r="C477" s="202"/>
      <c r="D477" s="200"/>
    </row>
    <row r="478" spans="1:4" ht="13.2" x14ac:dyDescent="0.25">
      <c r="A478" s="198"/>
      <c r="B478" s="199"/>
      <c r="C478" s="202"/>
      <c r="D478" s="200"/>
    </row>
    <row r="479" spans="1:4" ht="13.2" x14ac:dyDescent="0.25">
      <c r="A479" s="198"/>
      <c r="B479" s="199"/>
      <c r="C479" s="202"/>
      <c r="D479" s="200"/>
    </row>
    <row r="480" spans="1:4" ht="13.2" x14ac:dyDescent="0.25">
      <c r="A480" s="198"/>
      <c r="B480" s="199"/>
      <c r="C480" s="202"/>
      <c r="D480" s="200"/>
    </row>
    <row r="481" spans="1:4" ht="13.2" x14ac:dyDescent="0.25">
      <c r="A481" s="198"/>
      <c r="B481" s="199"/>
      <c r="C481" s="202"/>
      <c r="D481" s="200"/>
    </row>
    <row r="482" spans="1:4" ht="13.2" x14ac:dyDescent="0.25">
      <c r="A482" s="198"/>
      <c r="B482" s="199"/>
      <c r="C482" s="202"/>
      <c r="D482" s="200"/>
    </row>
    <row r="483" spans="1:4" ht="13.2" x14ac:dyDescent="0.25">
      <c r="A483" s="198"/>
      <c r="B483" s="199"/>
      <c r="C483" s="202"/>
      <c r="D483" s="200"/>
    </row>
    <row r="484" spans="1:4" ht="13.2" x14ac:dyDescent="0.25">
      <c r="A484" s="198"/>
      <c r="B484" s="199"/>
      <c r="C484" s="202"/>
      <c r="D484" s="200"/>
    </row>
    <row r="485" spans="1:4" ht="13.2" x14ac:dyDescent="0.25">
      <c r="A485" s="198"/>
      <c r="B485" s="199"/>
      <c r="C485" s="202"/>
      <c r="D485" s="200"/>
    </row>
    <row r="486" spans="1:4" ht="13.2" x14ac:dyDescent="0.25">
      <c r="A486" s="198"/>
      <c r="B486" s="199"/>
      <c r="C486" s="202"/>
      <c r="D486" s="200"/>
    </row>
    <row r="487" spans="1:4" ht="13.2" x14ac:dyDescent="0.25">
      <c r="A487" s="198"/>
      <c r="B487" s="199"/>
      <c r="C487" s="202"/>
      <c r="D487" s="200"/>
    </row>
    <row r="488" spans="1:4" ht="13.2" x14ac:dyDescent="0.25">
      <c r="A488" s="198"/>
      <c r="B488" s="199"/>
      <c r="C488" s="202"/>
      <c r="D488" s="200"/>
    </row>
    <row r="489" spans="1:4" ht="13.2" x14ac:dyDescent="0.25">
      <c r="A489" s="198"/>
      <c r="B489" s="199"/>
      <c r="C489" s="202"/>
      <c r="D489" s="200"/>
    </row>
    <row r="490" spans="1:4" ht="13.2" x14ac:dyDescent="0.25">
      <c r="A490" s="198"/>
      <c r="B490" s="199"/>
      <c r="C490" s="202"/>
      <c r="D490" s="200"/>
    </row>
    <row r="491" spans="1:4" ht="13.2" x14ac:dyDescent="0.25">
      <c r="A491" s="198"/>
      <c r="B491" s="199"/>
      <c r="C491" s="202"/>
      <c r="D491" s="200"/>
    </row>
    <row r="492" spans="1:4" ht="13.2" x14ac:dyDescent="0.25">
      <c r="A492" s="198"/>
      <c r="B492" s="199"/>
      <c r="C492" s="202"/>
      <c r="D492" s="200"/>
    </row>
    <row r="493" spans="1:4" ht="13.2" x14ac:dyDescent="0.25">
      <c r="A493" s="198"/>
      <c r="B493" s="199"/>
      <c r="C493" s="202"/>
      <c r="D493" s="200"/>
    </row>
    <row r="494" spans="1:4" ht="13.2" x14ac:dyDescent="0.25">
      <c r="A494" s="198"/>
      <c r="B494" s="199"/>
      <c r="C494" s="202"/>
      <c r="D494" s="200"/>
    </row>
    <row r="495" spans="1:4" ht="13.2" x14ac:dyDescent="0.25">
      <c r="A495" s="198"/>
      <c r="B495" s="199"/>
      <c r="C495" s="202"/>
      <c r="D495" s="200"/>
    </row>
    <row r="496" spans="1:4" ht="13.2" x14ac:dyDescent="0.25">
      <c r="A496" s="198"/>
      <c r="B496" s="199"/>
      <c r="C496" s="202"/>
      <c r="D496" s="200"/>
    </row>
    <row r="497" spans="1:4" ht="13.2" x14ac:dyDescent="0.25">
      <c r="A497" s="198"/>
      <c r="B497" s="199"/>
      <c r="C497" s="202"/>
      <c r="D497" s="200"/>
    </row>
    <row r="498" spans="1:4" ht="13.2" x14ac:dyDescent="0.25">
      <c r="A498" s="198"/>
      <c r="B498" s="199"/>
      <c r="C498" s="202"/>
      <c r="D498" s="200"/>
    </row>
    <row r="499" spans="1:4" ht="13.2" x14ac:dyDescent="0.25">
      <c r="A499" s="198"/>
      <c r="B499" s="199"/>
      <c r="C499" s="202"/>
      <c r="D499" s="200"/>
    </row>
    <row r="500" spans="1:4" ht="13.2" x14ac:dyDescent="0.25">
      <c r="A500" s="198"/>
      <c r="B500" s="199"/>
      <c r="C500" s="202"/>
      <c r="D500" s="200"/>
    </row>
    <row r="501" spans="1:4" ht="13.2" x14ac:dyDescent="0.25">
      <c r="A501" s="198"/>
      <c r="B501" s="199"/>
      <c r="C501" s="202"/>
      <c r="D501" s="200"/>
    </row>
    <row r="502" spans="1:4" ht="13.2" x14ac:dyDescent="0.25">
      <c r="A502" s="198"/>
      <c r="B502" s="199"/>
      <c r="C502" s="202"/>
      <c r="D502" s="200"/>
    </row>
    <row r="503" spans="1:4" ht="13.2" x14ac:dyDescent="0.25">
      <c r="A503" s="198"/>
      <c r="B503" s="199"/>
      <c r="C503" s="202"/>
      <c r="D503" s="200"/>
    </row>
    <row r="504" spans="1:4" ht="13.2" x14ac:dyDescent="0.25">
      <c r="A504" s="198"/>
      <c r="B504" s="199"/>
      <c r="C504" s="202"/>
      <c r="D504" s="200"/>
    </row>
    <row r="505" spans="1:4" ht="13.2" x14ac:dyDescent="0.25">
      <c r="A505" s="198"/>
      <c r="B505" s="199"/>
      <c r="C505" s="202"/>
      <c r="D505" s="200"/>
    </row>
    <row r="506" spans="1:4" ht="13.2" x14ac:dyDescent="0.25">
      <c r="A506" s="198"/>
      <c r="B506" s="199"/>
      <c r="C506" s="202"/>
      <c r="D506" s="200"/>
    </row>
    <row r="507" spans="1:4" ht="13.2" x14ac:dyDescent="0.25">
      <c r="A507" s="198"/>
      <c r="B507" s="199"/>
      <c r="C507" s="202"/>
      <c r="D507" s="200"/>
    </row>
    <row r="508" spans="1:4" ht="13.2" x14ac:dyDescent="0.25">
      <c r="A508" s="198"/>
      <c r="B508" s="199"/>
      <c r="C508" s="202"/>
      <c r="D508" s="200"/>
    </row>
    <row r="509" spans="1:4" ht="13.2" x14ac:dyDescent="0.25">
      <c r="A509" s="198"/>
      <c r="B509" s="199"/>
      <c r="C509" s="202"/>
      <c r="D509" s="200"/>
    </row>
    <row r="510" spans="1:4" ht="13.2" x14ac:dyDescent="0.25">
      <c r="A510" s="198"/>
      <c r="B510" s="199"/>
      <c r="C510" s="202"/>
      <c r="D510" s="200"/>
    </row>
    <row r="511" spans="1:4" ht="13.2" x14ac:dyDescent="0.25">
      <c r="A511" s="198"/>
      <c r="B511" s="199"/>
      <c r="C511" s="202"/>
      <c r="D511" s="200"/>
    </row>
    <row r="512" spans="1:4" ht="13.2" x14ac:dyDescent="0.25">
      <c r="A512" s="198"/>
      <c r="B512" s="199"/>
      <c r="C512" s="202"/>
      <c r="D512" s="200"/>
    </row>
    <row r="513" spans="1:4" ht="13.2" x14ac:dyDescent="0.25">
      <c r="A513" s="198"/>
      <c r="B513" s="199"/>
      <c r="C513" s="202"/>
      <c r="D513" s="200"/>
    </row>
    <row r="514" spans="1:4" ht="13.2" x14ac:dyDescent="0.25">
      <c r="A514" s="198"/>
      <c r="B514" s="199"/>
      <c r="C514" s="202"/>
      <c r="D514" s="200"/>
    </row>
    <row r="515" spans="1:4" ht="13.2" x14ac:dyDescent="0.25">
      <c r="A515" s="198"/>
      <c r="B515" s="199"/>
      <c r="C515" s="202"/>
      <c r="D515" s="200"/>
    </row>
    <row r="516" spans="1:4" ht="13.2" x14ac:dyDescent="0.25">
      <c r="A516" s="198"/>
      <c r="B516" s="199"/>
      <c r="C516" s="202"/>
      <c r="D516" s="200"/>
    </row>
    <row r="517" spans="1:4" ht="13.2" x14ac:dyDescent="0.25">
      <c r="A517" s="198"/>
      <c r="B517" s="199"/>
      <c r="C517" s="202"/>
      <c r="D517" s="200"/>
    </row>
    <row r="518" spans="1:4" ht="13.2" x14ac:dyDescent="0.25">
      <c r="A518" s="198"/>
      <c r="B518" s="199"/>
      <c r="C518" s="202"/>
      <c r="D518" s="200"/>
    </row>
    <row r="519" spans="1:4" ht="13.2" x14ac:dyDescent="0.25">
      <c r="A519" s="198"/>
      <c r="B519" s="199"/>
      <c r="C519" s="202"/>
      <c r="D519" s="200"/>
    </row>
    <row r="520" spans="1:4" ht="13.2" x14ac:dyDescent="0.25">
      <c r="A520" s="198"/>
      <c r="B520" s="199"/>
      <c r="C520" s="202"/>
      <c r="D520" s="200"/>
    </row>
    <row r="521" spans="1:4" ht="13.2" x14ac:dyDescent="0.25">
      <c r="A521" s="198"/>
      <c r="B521" s="199"/>
      <c r="C521" s="202"/>
      <c r="D521" s="200"/>
    </row>
    <row r="522" spans="1:4" ht="13.2" x14ac:dyDescent="0.25">
      <c r="A522" s="198"/>
      <c r="B522" s="199"/>
      <c r="C522" s="202"/>
      <c r="D522" s="200"/>
    </row>
    <row r="523" spans="1:4" ht="13.2" x14ac:dyDescent="0.25">
      <c r="A523" s="198"/>
      <c r="B523" s="199"/>
      <c r="C523" s="202"/>
      <c r="D523" s="200"/>
    </row>
    <row r="524" spans="1:4" ht="13.2" x14ac:dyDescent="0.25">
      <c r="A524" s="198"/>
      <c r="B524" s="199"/>
      <c r="C524" s="202"/>
      <c r="D524" s="200"/>
    </row>
    <row r="525" spans="1:4" ht="13.2" x14ac:dyDescent="0.25">
      <c r="A525" s="198"/>
      <c r="B525" s="199"/>
      <c r="C525" s="202"/>
      <c r="D525" s="200"/>
    </row>
    <row r="526" spans="1:4" ht="13.2" x14ac:dyDescent="0.25">
      <c r="A526" s="198"/>
      <c r="B526" s="199"/>
      <c r="C526" s="202"/>
      <c r="D526" s="200"/>
    </row>
    <row r="527" spans="1:4" ht="13.2" x14ac:dyDescent="0.25">
      <c r="A527" s="198"/>
      <c r="B527" s="199"/>
      <c r="C527" s="202"/>
      <c r="D527" s="200"/>
    </row>
    <row r="528" spans="1:4" ht="13.2" x14ac:dyDescent="0.25">
      <c r="A528" s="198"/>
      <c r="B528" s="199"/>
      <c r="C528" s="202"/>
      <c r="D528" s="200"/>
    </row>
    <row r="529" spans="1:4" ht="13.2" x14ac:dyDescent="0.25">
      <c r="A529" s="198"/>
      <c r="B529" s="199"/>
      <c r="C529" s="202"/>
      <c r="D529" s="200"/>
    </row>
    <row r="530" spans="1:4" ht="13.2" x14ac:dyDescent="0.25">
      <c r="A530" s="198"/>
      <c r="B530" s="199"/>
      <c r="C530" s="202"/>
      <c r="D530" s="200"/>
    </row>
    <row r="531" spans="1:4" ht="13.2" x14ac:dyDescent="0.25">
      <c r="A531" s="198"/>
      <c r="B531" s="199"/>
      <c r="C531" s="202"/>
      <c r="D531" s="200"/>
    </row>
    <row r="532" spans="1:4" ht="13.2" x14ac:dyDescent="0.25">
      <c r="A532" s="198"/>
      <c r="B532" s="199"/>
      <c r="C532" s="202"/>
      <c r="D532" s="200"/>
    </row>
    <row r="533" spans="1:4" ht="13.2" x14ac:dyDescent="0.25">
      <c r="A533" s="198"/>
      <c r="B533" s="199"/>
      <c r="C533" s="202"/>
      <c r="D533" s="200"/>
    </row>
    <row r="534" spans="1:4" ht="13.2" x14ac:dyDescent="0.25">
      <c r="A534" s="198"/>
      <c r="B534" s="199"/>
      <c r="C534" s="202"/>
      <c r="D534" s="200"/>
    </row>
    <row r="535" spans="1:4" ht="13.2" x14ac:dyDescent="0.25">
      <c r="A535" s="198"/>
      <c r="B535" s="199"/>
      <c r="C535" s="202"/>
      <c r="D535" s="200"/>
    </row>
    <row r="536" spans="1:4" ht="13.2" x14ac:dyDescent="0.25">
      <c r="A536" s="198"/>
      <c r="B536" s="199"/>
      <c r="C536" s="202"/>
      <c r="D536" s="200"/>
    </row>
    <row r="537" spans="1:4" ht="13.2" x14ac:dyDescent="0.25">
      <c r="A537" s="198"/>
      <c r="B537" s="199"/>
      <c r="C537" s="202"/>
      <c r="D537" s="200"/>
    </row>
    <row r="538" spans="1:4" ht="13.2" x14ac:dyDescent="0.25">
      <c r="A538" s="198"/>
      <c r="B538" s="199"/>
      <c r="C538" s="202"/>
      <c r="D538" s="200"/>
    </row>
    <row r="539" spans="1:4" ht="13.2" x14ac:dyDescent="0.25">
      <c r="A539" s="198"/>
      <c r="B539" s="199"/>
      <c r="C539" s="202"/>
      <c r="D539" s="200"/>
    </row>
    <row r="540" spans="1:4" ht="13.2" x14ac:dyDescent="0.25">
      <c r="A540" s="198"/>
      <c r="B540" s="199"/>
      <c r="C540" s="202"/>
      <c r="D540" s="200"/>
    </row>
    <row r="541" spans="1:4" ht="13.2" x14ac:dyDescent="0.25">
      <c r="A541" s="198"/>
      <c r="B541" s="199"/>
      <c r="C541" s="202"/>
      <c r="D541" s="200"/>
    </row>
    <row r="542" spans="1:4" ht="13.2" x14ac:dyDescent="0.25">
      <c r="A542" s="198"/>
      <c r="B542" s="199"/>
      <c r="C542" s="202"/>
      <c r="D542" s="200"/>
    </row>
    <row r="543" spans="1:4" ht="13.2" x14ac:dyDescent="0.25">
      <c r="A543" s="198"/>
      <c r="B543" s="199"/>
      <c r="C543" s="202"/>
      <c r="D543" s="200"/>
    </row>
    <row r="544" spans="1:4" ht="13.2" x14ac:dyDescent="0.25">
      <c r="A544" s="198"/>
      <c r="B544" s="199"/>
      <c r="C544" s="202"/>
      <c r="D544" s="200"/>
    </row>
    <row r="545" spans="1:4" ht="13.2" x14ac:dyDescent="0.25">
      <c r="A545" s="198"/>
      <c r="B545" s="199"/>
      <c r="C545" s="202"/>
      <c r="D545" s="200"/>
    </row>
    <row r="546" spans="1:4" ht="13.2" x14ac:dyDescent="0.25">
      <c r="A546" s="198"/>
      <c r="B546" s="199"/>
      <c r="C546" s="202"/>
      <c r="D546" s="200"/>
    </row>
    <row r="547" spans="1:4" ht="13.2" x14ac:dyDescent="0.25">
      <c r="A547" s="198"/>
      <c r="B547" s="199"/>
      <c r="C547" s="202"/>
      <c r="D547" s="200"/>
    </row>
    <row r="548" spans="1:4" ht="13.2" x14ac:dyDescent="0.25">
      <c r="A548" s="198"/>
      <c r="B548" s="199"/>
      <c r="C548" s="202"/>
      <c r="D548" s="200"/>
    </row>
    <row r="549" spans="1:4" ht="13.2" x14ac:dyDescent="0.25">
      <c r="A549" s="198"/>
      <c r="B549" s="199"/>
      <c r="C549" s="202"/>
      <c r="D549" s="200"/>
    </row>
    <row r="550" spans="1:4" ht="13.2" x14ac:dyDescent="0.25">
      <c r="A550" s="198"/>
      <c r="B550" s="199"/>
      <c r="C550" s="202"/>
      <c r="D550" s="200"/>
    </row>
    <row r="551" spans="1:4" ht="13.2" x14ac:dyDescent="0.25">
      <c r="A551" s="198"/>
      <c r="B551" s="199"/>
      <c r="C551" s="202"/>
      <c r="D551" s="200"/>
    </row>
    <row r="552" spans="1:4" ht="13.2" x14ac:dyDescent="0.25">
      <c r="A552" s="198"/>
      <c r="B552" s="199"/>
      <c r="C552" s="202"/>
      <c r="D552" s="200"/>
    </row>
    <row r="553" spans="1:4" ht="13.2" x14ac:dyDescent="0.25">
      <c r="A553" s="198"/>
      <c r="B553" s="199"/>
      <c r="C553" s="202"/>
      <c r="D553" s="200"/>
    </row>
    <row r="554" spans="1:4" ht="13.2" x14ac:dyDescent="0.25">
      <c r="A554" s="198"/>
      <c r="B554" s="199"/>
      <c r="C554" s="202"/>
      <c r="D554" s="200"/>
    </row>
    <row r="555" spans="1:4" ht="13.2" x14ac:dyDescent="0.25">
      <c r="A555" s="198"/>
      <c r="B555" s="199"/>
      <c r="C555" s="202"/>
      <c r="D555" s="200"/>
    </row>
    <row r="556" spans="1:4" ht="13.2" x14ac:dyDescent="0.25">
      <c r="A556" s="198"/>
      <c r="B556" s="199"/>
      <c r="C556" s="202"/>
      <c r="D556" s="200"/>
    </row>
    <row r="557" spans="1:4" ht="13.2" x14ac:dyDescent="0.25">
      <c r="A557" s="198"/>
      <c r="B557" s="199"/>
      <c r="C557" s="202"/>
      <c r="D557" s="200"/>
    </row>
    <row r="558" spans="1:4" ht="13.2" x14ac:dyDescent="0.25">
      <c r="A558" s="198"/>
      <c r="B558" s="199"/>
      <c r="C558" s="202"/>
      <c r="D558" s="200"/>
    </row>
    <row r="559" spans="1:4" ht="13.2" x14ac:dyDescent="0.25">
      <c r="A559" s="198"/>
      <c r="B559" s="199"/>
      <c r="C559" s="202"/>
      <c r="D559" s="200"/>
    </row>
    <row r="560" spans="1:4" ht="13.2" x14ac:dyDescent="0.25">
      <c r="A560" s="198"/>
      <c r="B560" s="199"/>
      <c r="C560" s="202"/>
      <c r="D560" s="200"/>
    </row>
    <row r="561" spans="1:4" ht="13.2" x14ac:dyDescent="0.25">
      <c r="A561" s="198"/>
      <c r="B561" s="199"/>
      <c r="C561" s="202"/>
      <c r="D561" s="200"/>
    </row>
    <row r="562" spans="1:4" ht="13.2" x14ac:dyDescent="0.25">
      <c r="A562" s="198"/>
      <c r="B562" s="199"/>
      <c r="C562" s="202"/>
      <c r="D562" s="200"/>
    </row>
    <row r="563" spans="1:4" ht="13.2" x14ac:dyDescent="0.25">
      <c r="A563" s="198"/>
      <c r="B563" s="199"/>
      <c r="C563" s="202"/>
      <c r="D563" s="200"/>
    </row>
    <row r="564" spans="1:4" ht="13.2" x14ac:dyDescent="0.25">
      <c r="A564" s="198"/>
      <c r="B564" s="199"/>
      <c r="C564" s="202"/>
      <c r="D564" s="200"/>
    </row>
    <row r="565" spans="1:4" ht="13.2" x14ac:dyDescent="0.25">
      <c r="A565" s="198"/>
      <c r="B565" s="199"/>
      <c r="C565" s="202"/>
      <c r="D565" s="200"/>
    </row>
    <row r="566" spans="1:4" ht="13.2" x14ac:dyDescent="0.25">
      <c r="A566" s="198"/>
      <c r="B566" s="199"/>
      <c r="C566" s="202"/>
      <c r="D566" s="200"/>
    </row>
    <row r="567" spans="1:4" ht="13.2" x14ac:dyDescent="0.25">
      <c r="A567" s="198"/>
      <c r="B567" s="199"/>
      <c r="C567" s="202"/>
      <c r="D567" s="200"/>
    </row>
    <row r="568" spans="1:4" ht="13.2" x14ac:dyDescent="0.25">
      <c r="A568" s="198"/>
      <c r="B568" s="199"/>
      <c r="C568" s="202"/>
      <c r="D568" s="200"/>
    </row>
    <row r="569" spans="1:4" ht="13.2" x14ac:dyDescent="0.25">
      <c r="A569" s="198"/>
      <c r="B569" s="199"/>
      <c r="C569" s="202"/>
      <c r="D569" s="200"/>
    </row>
    <row r="570" spans="1:4" ht="13.2" x14ac:dyDescent="0.25">
      <c r="A570" s="198"/>
      <c r="B570" s="199"/>
      <c r="C570" s="202"/>
      <c r="D570" s="200"/>
    </row>
    <row r="571" spans="1:4" ht="13.2" x14ac:dyDescent="0.25">
      <c r="A571" s="198"/>
      <c r="B571" s="199"/>
      <c r="C571" s="202"/>
      <c r="D571" s="200"/>
    </row>
    <row r="572" spans="1:4" ht="13.2" x14ac:dyDescent="0.25">
      <c r="A572" s="198"/>
      <c r="B572" s="199"/>
      <c r="C572" s="202"/>
      <c r="D572" s="200"/>
    </row>
    <row r="573" spans="1:4" ht="13.2" x14ac:dyDescent="0.25">
      <c r="A573" s="198"/>
      <c r="B573" s="199"/>
      <c r="C573" s="202"/>
      <c r="D573" s="200"/>
    </row>
    <row r="574" spans="1:4" ht="13.2" x14ac:dyDescent="0.25">
      <c r="A574" s="198"/>
      <c r="B574" s="199"/>
      <c r="C574" s="202"/>
      <c r="D574" s="200"/>
    </row>
    <row r="575" spans="1:4" ht="13.2" x14ac:dyDescent="0.25">
      <c r="A575" s="198"/>
      <c r="B575" s="199"/>
      <c r="C575" s="202"/>
      <c r="D575" s="200"/>
    </row>
    <row r="576" spans="1:4" ht="13.2" x14ac:dyDescent="0.25">
      <c r="A576" s="198"/>
      <c r="B576" s="199"/>
      <c r="C576" s="202"/>
      <c r="D576" s="200"/>
    </row>
    <row r="577" spans="1:4" ht="13.2" x14ac:dyDescent="0.25">
      <c r="A577" s="198"/>
      <c r="B577" s="199"/>
      <c r="C577" s="202"/>
      <c r="D577" s="200"/>
    </row>
    <row r="578" spans="1:4" ht="13.2" x14ac:dyDescent="0.25">
      <c r="A578" s="198"/>
      <c r="B578" s="199"/>
      <c r="C578" s="202"/>
      <c r="D578" s="200"/>
    </row>
    <row r="579" spans="1:4" ht="13.2" x14ac:dyDescent="0.25">
      <c r="A579" s="198"/>
      <c r="B579" s="199"/>
      <c r="C579" s="202"/>
      <c r="D579" s="200"/>
    </row>
    <row r="580" spans="1:4" ht="13.2" x14ac:dyDescent="0.25">
      <c r="A580" s="198"/>
      <c r="B580" s="199"/>
      <c r="C580" s="202"/>
      <c r="D580" s="200"/>
    </row>
    <row r="581" spans="1:4" ht="13.2" x14ac:dyDescent="0.25">
      <c r="A581" s="198"/>
      <c r="B581" s="199"/>
      <c r="C581" s="202"/>
      <c r="D581" s="200"/>
    </row>
    <row r="582" spans="1:4" ht="13.2" x14ac:dyDescent="0.25">
      <c r="A582" s="198"/>
      <c r="B582" s="199"/>
      <c r="C582" s="202"/>
      <c r="D582" s="200"/>
    </row>
    <row r="583" spans="1:4" ht="13.2" x14ac:dyDescent="0.25">
      <c r="A583" s="198"/>
      <c r="B583" s="199"/>
      <c r="C583" s="202"/>
      <c r="D583" s="200"/>
    </row>
    <row r="584" spans="1:4" ht="13.2" x14ac:dyDescent="0.25">
      <c r="A584" s="198"/>
      <c r="B584" s="199"/>
      <c r="C584" s="202"/>
      <c r="D584" s="200"/>
    </row>
    <row r="585" spans="1:4" ht="13.2" x14ac:dyDescent="0.25">
      <c r="A585" s="198"/>
      <c r="B585" s="199"/>
      <c r="C585" s="202"/>
      <c r="D585" s="200"/>
    </row>
    <row r="586" spans="1:4" ht="13.2" x14ac:dyDescent="0.25">
      <c r="A586" s="198"/>
      <c r="B586" s="199"/>
      <c r="C586" s="202"/>
      <c r="D586" s="200"/>
    </row>
    <row r="587" spans="1:4" ht="13.2" x14ac:dyDescent="0.25">
      <c r="A587" s="198"/>
      <c r="B587" s="199"/>
      <c r="C587" s="202"/>
      <c r="D587" s="200"/>
    </row>
    <row r="588" spans="1:4" ht="13.2" x14ac:dyDescent="0.25">
      <c r="A588" s="198"/>
      <c r="B588" s="199"/>
      <c r="C588" s="202"/>
      <c r="D588" s="200"/>
    </row>
    <row r="589" spans="1:4" ht="13.2" x14ac:dyDescent="0.25">
      <c r="A589" s="198"/>
      <c r="B589" s="199"/>
      <c r="C589" s="202"/>
      <c r="D589" s="200"/>
    </row>
    <row r="590" spans="1:4" ht="13.2" x14ac:dyDescent="0.25">
      <c r="A590" s="198"/>
      <c r="B590" s="199"/>
      <c r="C590" s="202"/>
      <c r="D590" s="200"/>
    </row>
    <row r="591" spans="1:4" ht="13.2" x14ac:dyDescent="0.25">
      <c r="A591" s="198"/>
      <c r="B591" s="199"/>
      <c r="C591" s="202"/>
      <c r="D591" s="200"/>
    </row>
    <row r="592" spans="1:4" ht="13.2" x14ac:dyDescent="0.25">
      <c r="A592" s="198"/>
      <c r="B592" s="199"/>
      <c r="C592" s="202"/>
      <c r="D592" s="200"/>
    </row>
    <row r="593" spans="1:4" ht="13.2" x14ac:dyDescent="0.25">
      <c r="A593" s="198"/>
      <c r="B593" s="199"/>
      <c r="C593" s="202"/>
      <c r="D593" s="200"/>
    </row>
    <row r="594" spans="1:4" ht="13.2" x14ac:dyDescent="0.25">
      <c r="A594" s="198"/>
      <c r="B594" s="199"/>
      <c r="C594" s="202"/>
      <c r="D594" s="200"/>
    </row>
    <row r="595" spans="1:4" ht="13.2" x14ac:dyDescent="0.25">
      <c r="A595" s="198"/>
      <c r="B595" s="199"/>
      <c r="C595" s="202"/>
      <c r="D595" s="200"/>
    </row>
    <row r="596" spans="1:4" ht="13.2" x14ac:dyDescent="0.25">
      <c r="A596" s="198"/>
      <c r="B596" s="199"/>
      <c r="C596" s="202"/>
      <c r="D596" s="200"/>
    </row>
    <row r="597" spans="1:4" ht="13.2" x14ac:dyDescent="0.25">
      <c r="A597" s="198"/>
      <c r="B597" s="199"/>
      <c r="C597" s="202"/>
      <c r="D597" s="200"/>
    </row>
    <row r="598" spans="1:4" ht="13.2" x14ac:dyDescent="0.25">
      <c r="A598" s="198"/>
      <c r="B598" s="199"/>
      <c r="C598" s="202"/>
      <c r="D598" s="200"/>
    </row>
    <row r="599" spans="1:4" ht="13.2" x14ac:dyDescent="0.25">
      <c r="A599" s="198"/>
      <c r="B599" s="199"/>
      <c r="C599" s="202"/>
      <c r="D599" s="200"/>
    </row>
    <row r="600" spans="1:4" ht="13.2" x14ac:dyDescent="0.25">
      <c r="A600" s="198"/>
      <c r="B600" s="199"/>
      <c r="C600" s="202"/>
      <c r="D600" s="200"/>
    </row>
    <row r="601" spans="1:4" ht="13.2" x14ac:dyDescent="0.25">
      <c r="A601" s="198"/>
      <c r="B601" s="199"/>
      <c r="C601" s="202"/>
      <c r="D601" s="200"/>
    </row>
    <row r="602" spans="1:4" ht="13.2" x14ac:dyDescent="0.25">
      <c r="A602" s="198"/>
      <c r="B602" s="199"/>
      <c r="C602" s="202"/>
      <c r="D602" s="200"/>
    </row>
    <row r="603" spans="1:4" ht="13.2" x14ac:dyDescent="0.25">
      <c r="A603" s="198"/>
      <c r="B603" s="199"/>
      <c r="C603" s="202"/>
      <c r="D603" s="200"/>
    </row>
    <row r="604" spans="1:4" ht="13.2" x14ac:dyDescent="0.25">
      <c r="A604" s="198"/>
      <c r="B604" s="199"/>
      <c r="C604" s="202"/>
      <c r="D604" s="200"/>
    </row>
    <row r="605" spans="1:4" ht="13.2" x14ac:dyDescent="0.25">
      <c r="A605" s="198"/>
      <c r="B605" s="199"/>
      <c r="C605" s="202"/>
      <c r="D605" s="200"/>
    </row>
    <row r="606" spans="1:4" ht="13.2" x14ac:dyDescent="0.25">
      <c r="A606" s="198"/>
      <c r="B606" s="199"/>
      <c r="C606" s="202"/>
      <c r="D606" s="200"/>
    </row>
    <row r="607" spans="1:4" ht="13.2" x14ac:dyDescent="0.25">
      <c r="A607" s="198"/>
      <c r="B607" s="199"/>
      <c r="C607" s="202"/>
      <c r="D607" s="200"/>
    </row>
    <row r="608" spans="1:4" ht="13.2" x14ac:dyDescent="0.25">
      <c r="A608" s="198"/>
      <c r="B608" s="199"/>
      <c r="C608" s="202"/>
      <c r="D608" s="200"/>
    </row>
    <row r="609" spans="1:4" ht="13.2" x14ac:dyDescent="0.25">
      <c r="A609" s="198"/>
      <c r="B609" s="199"/>
      <c r="C609" s="202"/>
      <c r="D609" s="200"/>
    </row>
    <row r="610" spans="1:4" ht="13.2" x14ac:dyDescent="0.25">
      <c r="A610" s="198"/>
      <c r="B610" s="199"/>
      <c r="C610" s="202"/>
      <c r="D610" s="200"/>
    </row>
    <row r="611" spans="1:4" ht="13.2" x14ac:dyDescent="0.25">
      <c r="A611" s="198"/>
      <c r="B611" s="199"/>
      <c r="C611" s="202"/>
      <c r="D611" s="200"/>
    </row>
    <row r="612" spans="1:4" ht="13.2" x14ac:dyDescent="0.25">
      <c r="A612" s="198"/>
      <c r="B612" s="199"/>
      <c r="C612" s="202"/>
      <c r="D612" s="200"/>
    </row>
    <row r="613" spans="1:4" ht="13.2" x14ac:dyDescent="0.25">
      <c r="A613" s="198"/>
      <c r="B613" s="199"/>
      <c r="C613" s="202"/>
      <c r="D613" s="200"/>
    </row>
    <row r="614" spans="1:4" ht="13.2" x14ac:dyDescent="0.25">
      <c r="A614" s="198"/>
      <c r="B614" s="199"/>
      <c r="C614" s="202"/>
      <c r="D614" s="200"/>
    </row>
    <row r="615" spans="1:4" ht="13.2" x14ac:dyDescent="0.25">
      <c r="A615" s="198"/>
      <c r="B615" s="199"/>
      <c r="C615" s="202"/>
      <c r="D615" s="200"/>
    </row>
    <row r="616" spans="1:4" ht="13.2" x14ac:dyDescent="0.25">
      <c r="A616" s="198"/>
      <c r="B616" s="199"/>
      <c r="C616" s="202"/>
      <c r="D616" s="200"/>
    </row>
    <row r="617" spans="1:4" ht="13.2" x14ac:dyDescent="0.25">
      <c r="A617" s="198"/>
      <c r="B617" s="199"/>
      <c r="C617" s="202"/>
      <c r="D617" s="200"/>
    </row>
    <row r="618" spans="1:4" ht="13.2" x14ac:dyDescent="0.25">
      <c r="A618" s="198"/>
      <c r="B618" s="199"/>
      <c r="C618" s="202"/>
      <c r="D618" s="200"/>
    </row>
    <row r="619" spans="1:4" ht="13.2" x14ac:dyDescent="0.25">
      <c r="A619" s="198"/>
      <c r="B619" s="199"/>
      <c r="C619" s="202"/>
      <c r="D619" s="200"/>
    </row>
    <row r="620" spans="1:4" ht="13.2" x14ac:dyDescent="0.25">
      <c r="A620" s="198"/>
      <c r="B620" s="199"/>
      <c r="C620" s="202"/>
      <c r="D620" s="200"/>
    </row>
    <row r="621" spans="1:4" ht="13.2" x14ac:dyDescent="0.25">
      <c r="A621" s="198"/>
      <c r="B621" s="199"/>
      <c r="C621" s="202"/>
      <c r="D621" s="200"/>
    </row>
    <row r="622" spans="1:4" ht="13.2" x14ac:dyDescent="0.25">
      <c r="A622" s="198"/>
      <c r="B622" s="199"/>
      <c r="C622" s="202"/>
      <c r="D622" s="200"/>
    </row>
    <row r="623" spans="1:4" ht="13.2" x14ac:dyDescent="0.25">
      <c r="A623" s="198"/>
      <c r="B623" s="199"/>
      <c r="C623" s="202"/>
      <c r="D623" s="200"/>
    </row>
    <row r="624" spans="1:4" ht="13.2" x14ac:dyDescent="0.25">
      <c r="A624" s="198"/>
      <c r="B624" s="199"/>
      <c r="C624" s="202"/>
      <c r="D624" s="200"/>
    </row>
    <row r="625" spans="1:4" ht="13.2" x14ac:dyDescent="0.25">
      <c r="A625" s="198"/>
      <c r="B625" s="199"/>
      <c r="C625" s="202"/>
      <c r="D625" s="200"/>
    </row>
    <row r="626" spans="1:4" ht="13.2" x14ac:dyDescent="0.25">
      <c r="A626" s="198"/>
      <c r="B626" s="199"/>
      <c r="C626" s="202"/>
      <c r="D626" s="200"/>
    </row>
    <row r="627" spans="1:4" ht="13.2" x14ac:dyDescent="0.25">
      <c r="A627" s="198"/>
      <c r="B627" s="199"/>
      <c r="C627" s="202"/>
      <c r="D627" s="200"/>
    </row>
    <row r="628" spans="1:4" ht="13.2" x14ac:dyDescent="0.25">
      <c r="A628" s="198"/>
      <c r="B628" s="199"/>
      <c r="C628" s="202"/>
      <c r="D628" s="200"/>
    </row>
    <row r="629" spans="1:4" ht="13.2" x14ac:dyDescent="0.25">
      <c r="A629" s="198"/>
      <c r="B629" s="199"/>
      <c r="C629" s="202"/>
      <c r="D629" s="200"/>
    </row>
    <row r="630" spans="1:4" ht="13.2" x14ac:dyDescent="0.25">
      <c r="A630" s="198"/>
      <c r="B630" s="199"/>
      <c r="C630" s="202"/>
      <c r="D630" s="200"/>
    </row>
    <row r="631" spans="1:4" ht="13.2" x14ac:dyDescent="0.25">
      <c r="A631" s="198"/>
      <c r="B631" s="199"/>
      <c r="C631" s="202"/>
      <c r="D631" s="200"/>
    </row>
    <row r="632" spans="1:4" ht="13.2" x14ac:dyDescent="0.25">
      <c r="A632" s="198"/>
      <c r="B632" s="199"/>
      <c r="C632" s="202"/>
      <c r="D632" s="200"/>
    </row>
    <row r="633" spans="1:4" ht="13.2" x14ac:dyDescent="0.25">
      <c r="A633" s="198"/>
      <c r="B633" s="199"/>
      <c r="C633" s="202"/>
      <c r="D633" s="200"/>
    </row>
    <row r="634" spans="1:4" ht="13.2" x14ac:dyDescent="0.25">
      <c r="A634" s="198"/>
      <c r="B634" s="199"/>
      <c r="C634" s="202"/>
      <c r="D634" s="200"/>
    </row>
    <row r="635" spans="1:4" ht="13.2" x14ac:dyDescent="0.25">
      <c r="A635" s="198"/>
      <c r="B635" s="199"/>
      <c r="C635" s="202"/>
      <c r="D635" s="200"/>
    </row>
    <row r="636" spans="1:4" ht="13.2" x14ac:dyDescent="0.25">
      <c r="A636" s="198"/>
      <c r="B636" s="199"/>
      <c r="C636" s="202"/>
      <c r="D636" s="200"/>
    </row>
    <row r="637" spans="1:4" ht="13.2" x14ac:dyDescent="0.25">
      <c r="A637" s="198"/>
      <c r="B637" s="199"/>
      <c r="C637" s="202"/>
      <c r="D637" s="200"/>
    </row>
    <row r="638" spans="1:4" ht="13.2" x14ac:dyDescent="0.25">
      <c r="A638" s="198"/>
      <c r="B638" s="199"/>
      <c r="C638" s="202"/>
      <c r="D638" s="200"/>
    </row>
    <row r="639" spans="1:4" ht="13.2" x14ac:dyDescent="0.25">
      <c r="A639" s="198"/>
      <c r="B639" s="199"/>
      <c r="C639" s="202"/>
      <c r="D639" s="200"/>
    </row>
    <row r="640" spans="1:4" ht="13.2" x14ac:dyDescent="0.25">
      <c r="A640" s="198"/>
      <c r="B640" s="199"/>
      <c r="C640" s="202"/>
      <c r="D640" s="200"/>
    </row>
    <row r="641" spans="1:4" ht="13.2" x14ac:dyDescent="0.25">
      <c r="A641" s="198"/>
      <c r="B641" s="199"/>
      <c r="C641" s="202"/>
      <c r="D641" s="200"/>
    </row>
    <row r="642" spans="1:4" ht="13.2" x14ac:dyDescent="0.25">
      <c r="A642" s="198"/>
      <c r="B642" s="199"/>
      <c r="C642" s="202"/>
      <c r="D642" s="200"/>
    </row>
    <row r="643" spans="1:4" ht="13.2" x14ac:dyDescent="0.25">
      <c r="A643" s="198"/>
      <c r="B643" s="199"/>
      <c r="C643" s="202"/>
      <c r="D643" s="200"/>
    </row>
    <row r="644" spans="1:4" ht="13.2" x14ac:dyDescent="0.25">
      <c r="A644" s="198"/>
      <c r="B644" s="199"/>
      <c r="C644" s="202"/>
      <c r="D644" s="200"/>
    </row>
    <row r="645" spans="1:4" ht="13.2" x14ac:dyDescent="0.25">
      <c r="A645" s="198"/>
      <c r="B645" s="199"/>
      <c r="C645" s="202"/>
      <c r="D645" s="200"/>
    </row>
    <row r="646" spans="1:4" ht="13.2" x14ac:dyDescent="0.25">
      <c r="A646" s="198"/>
      <c r="B646" s="199"/>
      <c r="C646" s="202"/>
      <c r="D646" s="200"/>
    </row>
    <row r="647" spans="1:4" ht="13.2" x14ac:dyDescent="0.25">
      <c r="A647" s="198"/>
      <c r="B647" s="199"/>
      <c r="C647" s="202"/>
      <c r="D647" s="200"/>
    </row>
    <row r="648" spans="1:4" ht="13.2" x14ac:dyDescent="0.25">
      <c r="A648" s="198"/>
      <c r="B648" s="199"/>
      <c r="C648" s="202"/>
      <c r="D648" s="200"/>
    </row>
    <row r="649" spans="1:4" ht="13.2" x14ac:dyDescent="0.25">
      <c r="A649" s="198"/>
      <c r="B649" s="199"/>
      <c r="C649" s="202"/>
      <c r="D649" s="200"/>
    </row>
    <row r="650" spans="1:4" ht="13.2" x14ac:dyDescent="0.25">
      <c r="A650" s="198"/>
      <c r="B650" s="199"/>
      <c r="C650" s="202"/>
      <c r="D650" s="200"/>
    </row>
    <row r="651" spans="1:4" ht="13.2" x14ac:dyDescent="0.25">
      <c r="A651" s="198"/>
      <c r="B651" s="199"/>
      <c r="C651" s="202"/>
      <c r="D651" s="200"/>
    </row>
    <row r="652" spans="1:4" ht="13.2" x14ac:dyDescent="0.25">
      <c r="A652" s="198"/>
      <c r="B652" s="199"/>
      <c r="C652" s="202"/>
      <c r="D652" s="200"/>
    </row>
    <row r="653" spans="1:4" ht="13.2" x14ac:dyDescent="0.25">
      <c r="A653" s="198"/>
      <c r="B653" s="199"/>
      <c r="C653" s="202"/>
      <c r="D653" s="200"/>
    </row>
    <row r="654" spans="1:4" ht="13.2" x14ac:dyDescent="0.25">
      <c r="A654" s="198"/>
      <c r="B654" s="199"/>
      <c r="C654" s="202"/>
      <c r="D654" s="200"/>
    </row>
    <row r="655" spans="1:4" ht="13.2" x14ac:dyDescent="0.25">
      <c r="A655" s="198"/>
      <c r="B655" s="199"/>
      <c r="C655" s="202"/>
      <c r="D655" s="200"/>
    </row>
    <row r="656" spans="1:4" ht="13.2" x14ac:dyDescent="0.25">
      <c r="A656" s="198"/>
      <c r="B656" s="199"/>
      <c r="C656" s="202"/>
      <c r="D656" s="200"/>
    </row>
    <row r="657" spans="1:4" ht="13.2" x14ac:dyDescent="0.25">
      <c r="A657" s="198"/>
      <c r="B657" s="199"/>
      <c r="C657" s="202"/>
      <c r="D657" s="200"/>
    </row>
    <row r="658" spans="1:4" ht="13.2" x14ac:dyDescent="0.25">
      <c r="A658" s="198"/>
      <c r="B658" s="199"/>
      <c r="C658" s="202"/>
      <c r="D658" s="200"/>
    </row>
    <row r="659" spans="1:4" ht="13.2" x14ac:dyDescent="0.25">
      <c r="A659" s="198"/>
      <c r="B659" s="199"/>
      <c r="C659" s="202"/>
      <c r="D659" s="200"/>
    </row>
    <row r="660" spans="1:4" ht="13.2" x14ac:dyDescent="0.25">
      <c r="A660" s="198"/>
      <c r="B660" s="199"/>
      <c r="C660" s="202"/>
      <c r="D660" s="200"/>
    </row>
    <row r="661" spans="1:4" ht="13.2" x14ac:dyDescent="0.25">
      <c r="A661" s="198"/>
      <c r="B661" s="199"/>
      <c r="C661" s="202"/>
      <c r="D661" s="200"/>
    </row>
    <row r="662" spans="1:4" ht="13.2" x14ac:dyDescent="0.25">
      <c r="A662" s="198"/>
      <c r="B662" s="199"/>
      <c r="C662" s="202"/>
      <c r="D662" s="200"/>
    </row>
    <row r="663" spans="1:4" ht="13.2" x14ac:dyDescent="0.25">
      <c r="A663" s="198"/>
      <c r="B663" s="199"/>
      <c r="C663" s="202"/>
      <c r="D663" s="200"/>
    </row>
    <row r="664" spans="1:4" ht="13.2" x14ac:dyDescent="0.25">
      <c r="A664" s="198"/>
      <c r="B664" s="199"/>
      <c r="C664" s="202"/>
      <c r="D664" s="200"/>
    </row>
    <row r="665" spans="1:4" ht="13.2" x14ac:dyDescent="0.25">
      <c r="A665" s="198"/>
      <c r="B665" s="199"/>
      <c r="C665" s="202"/>
      <c r="D665" s="200"/>
    </row>
    <row r="666" spans="1:4" ht="13.2" x14ac:dyDescent="0.25">
      <c r="A666" s="198"/>
      <c r="B666" s="199"/>
      <c r="C666" s="202"/>
      <c r="D666" s="200"/>
    </row>
    <row r="667" spans="1:4" ht="13.2" x14ac:dyDescent="0.25">
      <c r="A667" s="198"/>
      <c r="B667" s="199"/>
      <c r="C667" s="202"/>
      <c r="D667" s="200"/>
    </row>
    <row r="668" spans="1:4" ht="13.2" x14ac:dyDescent="0.25">
      <c r="A668" s="198"/>
      <c r="B668" s="199"/>
      <c r="C668" s="202"/>
      <c r="D668" s="200"/>
    </row>
    <row r="669" spans="1:4" ht="13.2" x14ac:dyDescent="0.25">
      <c r="A669" s="198"/>
      <c r="B669" s="199"/>
      <c r="C669" s="202"/>
      <c r="D669" s="200"/>
    </row>
    <row r="670" spans="1:4" ht="13.2" x14ac:dyDescent="0.25">
      <c r="A670" s="198"/>
      <c r="B670" s="199"/>
      <c r="C670" s="202"/>
      <c r="D670" s="200"/>
    </row>
    <row r="671" spans="1:4" ht="13.2" x14ac:dyDescent="0.25">
      <c r="A671" s="198"/>
      <c r="B671" s="199"/>
      <c r="C671" s="202"/>
      <c r="D671" s="200"/>
    </row>
    <row r="672" spans="1:4" ht="13.2" x14ac:dyDescent="0.25">
      <c r="A672" s="198"/>
      <c r="B672" s="199"/>
      <c r="C672" s="202"/>
      <c r="D672" s="200"/>
    </row>
    <row r="673" spans="1:4" ht="13.2" x14ac:dyDescent="0.25">
      <c r="A673" s="198"/>
      <c r="B673" s="199"/>
      <c r="C673" s="202"/>
      <c r="D673" s="200"/>
    </row>
    <row r="674" spans="1:4" ht="13.2" x14ac:dyDescent="0.25">
      <c r="A674" s="198"/>
      <c r="B674" s="199"/>
      <c r="C674" s="202"/>
      <c r="D674" s="200"/>
    </row>
    <row r="675" spans="1:4" ht="13.2" x14ac:dyDescent="0.25">
      <c r="A675" s="198"/>
      <c r="B675" s="199"/>
      <c r="C675" s="202"/>
      <c r="D675" s="200"/>
    </row>
    <row r="676" spans="1:4" ht="13.2" x14ac:dyDescent="0.25">
      <c r="A676" s="198"/>
      <c r="B676" s="199"/>
      <c r="C676" s="202"/>
      <c r="D676" s="200"/>
    </row>
    <row r="677" spans="1:4" ht="13.2" x14ac:dyDescent="0.25">
      <c r="A677" s="198"/>
      <c r="B677" s="199"/>
      <c r="C677" s="202"/>
      <c r="D677" s="200"/>
    </row>
    <row r="678" spans="1:4" ht="13.2" x14ac:dyDescent="0.25">
      <c r="A678" s="198"/>
      <c r="B678" s="199"/>
      <c r="C678" s="202"/>
      <c r="D678" s="200"/>
    </row>
    <row r="679" spans="1:4" ht="13.2" x14ac:dyDescent="0.25">
      <c r="A679" s="198"/>
      <c r="B679" s="199"/>
      <c r="C679" s="202"/>
      <c r="D679" s="200"/>
    </row>
    <row r="680" spans="1:4" ht="13.2" x14ac:dyDescent="0.25">
      <c r="A680" s="198"/>
      <c r="B680" s="199"/>
      <c r="C680" s="202"/>
      <c r="D680" s="200"/>
    </row>
    <row r="681" spans="1:4" ht="13.2" x14ac:dyDescent="0.25">
      <c r="A681" s="198"/>
      <c r="B681" s="199"/>
      <c r="C681" s="202"/>
      <c r="D681" s="200"/>
    </row>
    <row r="682" spans="1:4" ht="13.2" x14ac:dyDescent="0.25">
      <c r="A682" s="198"/>
      <c r="B682" s="199"/>
      <c r="C682" s="202"/>
      <c r="D682" s="200"/>
    </row>
    <row r="683" spans="1:4" ht="13.2" x14ac:dyDescent="0.25">
      <c r="A683" s="198"/>
      <c r="B683" s="199"/>
      <c r="C683" s="202"/>
      <c r="D683" s="200"/>
    </row>
    <row r="684" spans="1:4" ht="13.2" x14ac:dyDescent="0.25">
      <c r="A684" s="198"/>
      <c r="B684" s="199"/>
      <c r="C684" s="202"/>
      <c r="D684" s="200"/>
    </row>
    <row r="685" spans="1:4" ht="13.2" x14ac:dyDescent="0.25">
      <c r="A685" s="198"/>
      <c r="B685" s="199"/>
      <c r="C685" s="202"/>
      <c r="D685" s="200"/>
    </row>
    <row r="686" spans="1:4" ht="13.2" x14ac:dyDescent="0.25">
      <c r="A686" s="198"/>
      <c r="B686" s="199"/>
      <c r="C686" s="202"/>
      <c r="D686" s="200"/>
    </row>
    <row r="687" spans="1:4" ht="13.2" x14ac:dyDescent="0.25">
      <c r="A687" s="198"/>
      <c r="B687" s="199"/>
      <c r="C687" s="202"/>
      <c r="D687" s="200"/>
    </row>
    <row r="688" spans="1:4" ht="13.2" x14ac:dyDescent="0.25">
      <c r="A688" s="198"/>
      <c r="B688" s="199"/>
      <c r="C688" s="202"/>
      <c r="D688" s="200"/>
    </row>
    <row r="689" spans="1:4" ht="13.2" x14ac:dyDescent="0.25">
      <c r="A689" s="198"/>
      <c r="B689" s="199"/>
      <c r="C689" s="202"/>
      <c r="D689" s="200"/>
    </row>
    <row r="690" spans="1:4" ht="13.2" x14ac:dyDescent="0.25">
      <c r="A690" s="198"/>
      <c r="B690" s="199"/>
      <c r="C690" s="202"/>
      <c r="D690" s="200"/>
    </row>
    <row r="691" spans="1:4" ht="13.2" x14ac:dyDescent="0.25">
      <c r="A691" s="198"/>
      <c r="B691" s="199"/>
      <c r="C691" s="202"/>
      <c r="D691" s="200"/>
    </row>
    <row r="692" spans="1:4" ht="13.2" x14ac:dyDescent="0.25">
      <c r="A692" s="198"/>
      <c r="B692" s="199"/>
      <c r="C692" s="202"/>
      <c r="D692" s="200"/>
    </row>
    <row r="693" spans="1:4" ht="13.2" x14ac:dyDescent="0.25">
      <c r="A693" s="198"/>
      <c r="B693" s="199"/>
      <c r="C693" s="202"/>
      <c r="D693" s="200"/>
    </row>
    <row r="694" spans="1:4" ht="13.2" x14ac:dyDescent="0.25">
      <c r="A694" s="198"/>
      <c r="B694" s="199"/>
      <c r="C694" s="202"/>
      <c r="D694" s="200"/>
    </row>
    <row r="695" spans="1:4" ht="13.2" x14ac:dyDescent="0.25">
      <c r="A695" s="198"/>
      <c r="B695" s="199"/>
      <c r="C695" s="202"/>
      <c r="D695" s="200"/>
    </row>
    <row r="696" spans="1:4" ht="13.2" x14ac:dyDescent="0.25">
      <c r="A696" s="198"/>
      <c r="B696" s="199"/>
      <c r="C696" s="202"/>
      <c r="D696" s="200"/>
    </row>
    <row r="697" spans="1:4" ht="13.2" x14ac:dyDescent="0.25">
      <c r="A697" s="198"/>
      <c r="B697" s="199"/>
      <c r="C697" s="202"/>
      <c r="D697" s="200"/>
    </row>
    <row r="698" spans="1:4" ht="13.2" x14ac:dyDescent="0.25">
      <c r="A698" s="198"/>
      <c r="B698" s="199"/>
      <c r="C698" s="202"/>
      <c r="D698" s="200"/>
    </row>
    <row r="699" spans="1:4" ht="13.2" x14ac:dyDescent="0.25">
      <c r="A699" s="198"/>
      <c r="B699" s="199"/>
      <c r="C699" s="202"/>
      <c r="D699" s="200"/>
    </row>
    <row r="700" spans="1:4" ht="13.2" x14ac:dyDescent="0.25">
      <c r="A700" s="198"/>
      <c r="B700" s="199"/>
      <c r="C700" s="202"/>
      <c r="D700" s="200"/>
    </row>
    <row r="701" spans="1:4" ht="13.2" x14ac:dyDescent="0.25">
      <c r="A701" s="198"/>
      <c r="B701" s="199"/>
      <c r="C701" s="202"/>
      <c r="D701" s="200"/>
    </row>
    <row r="702" spans="1:4" ht="13.2" x14ac:dyDescent="0.25">
      <c r="A702" s="198"/>
      <c r="B702" s="199"/>
      <c r="C702" s="202"/>
      <c r="D702" s="200"/>
    </row>
    <row r="703" spans="1:4" ht="13.2" x14ac:dyDescent="0.25">
      <c r="A703" s="198"/>
      <c r="B703" s="199"/>
      <c r="C703" s="202"/>
      <c r="D703" s="200"/>
    </row>
    <row r="704" spans="1:4" ht="13.2" x14ac:dyDescent="0.25">
      <c r="A704" s="198"/>
      <c r="B704" s="199"/>
      <c r="C704" s="202"/>
      <c r="D704" s="200"/>
    </row>
    <row r="705" spans="1:4" ht="13.2" x14ac:dyDescent="0.25">
      <c r="A705" s="198"/>
      <c r="B705" s="199"/>
      <c r="C705" s="202"/>
      <c r="D705" s="200"/>
    </row>
    <row r="706" spans="1:4" ht="13.2" x14ac:dyDescent="0.25">
      <c r="A706" s="198"/>
      <c r="B706" s="199"/>
      <c r="C706" s="202"/>
      <c r="D706" s="200"/>
    </row>
    <row r="707" spans="1:4" ht="13.2" x14ac:dyDescent="0.25">
      <c r="A707" s="198"/>
      <c r="B707" s="199"/>
      <c r="C707" s="202"/>
      <c r="D707" s="200"/>
    </row>
    <row r="708" spans="1:4" ht="13.2" x14ac:dyDescent="0.25">
      <c r="A708" s="198"/>
      <c r="B708" s="199"/>
      <c r="C708" s="202"/>
      <c r="D708" s="200"/>
    </row>
    <row r="709" spans="1:4" ht="13.2" x14ac:dyDescent="0.25">
      <c r="A709" s="198"/>
      <c r="B709" s="199"/>
      <c r="C709" s="202"/>
      <c r="D709" s="200"/>
    </row>
    <row r="710" spans="1:4" ht="13.2" x14ac:dyDescent="0.25">
      <c r="A710" s="198"/>
      <c r="B710" s="199"/>
      <c r="C710" s="202"/>
      <c r="D710" s="200"/>
    </row>
    <row r="711" spans="1:4" ht="13.2" x14ac:dyDescent="0.25">
      <c r="A711" s="198"/>
      <c r="B711" s="199"/>
      <c r="C711" s="202"/>
      <c r="D711" s="200"/>
    </row>
    <row r="712" spans="1:4" ht="13.2" x14ac:dyDescent="0.25">
      <c r="A712" s="198"/>
      <c r="B712" s="199"/>
      <c r="C712" s="202"/>
      <c r="D712" s="200"/>
    </row>
    <row r="713" spans="1:4" ht="13.2" x14ac:dyDescent="0.25">
      <c r="A713" s="198"/>
      <c r="B713" s="199"/>
      <c r="C713" s="202"/>
      <c r="D713" s="200"/>
    </row>
    <row r="714" spans="1:4" ht="13.2" x14ac:dyDescent="0.25">
      <c r="A714" s="198"/>
      <c r="B714" s="199"/>
      <c r="C714" s="202"/>
      <c r="D714" s="200"/>
    </row>
    <row r="715" spans="1:4" ht="13.2" x14ac:dyDescent="0.25">
      <c r="A715" s="198"/>
      <c r="B715" s="199"/>
      <c r="C715" s="202"/>
      <c r="D715" s="200"/>
    </row>
    <row r="716" spans="1:4" ht="13.2" x14ac:dyDescent="0.25">
      <c r="A716" s="198"/>
      <c r="B716" s="199"/>
      <c r="C716" s="202"/>
      <c r="D716" s="200"/>
    </row>
    <row r="717" spans="1:4" ht="13.2" x14ac:dyDescent="0.25">
      <c r="A717" s="198"/>
      <c r="B717" s="199"/>
      <c r="C717" s="202"/>
      <c r="D717" s="200"/>
    </row>
    <row r="718" spans="1:4" ht="13.2" x14ac:dyDescent="0.25">
      <c r="A718" s="198"/>
      <c r="B718" s="199"/>
      <c r="C718" s="202"/>
      <c r="D718" s="200"/>
    </row>
    <row r="719" spans="1:4" ht="13.2" x14ac:dyDescent="0.25">
      <c r="A719" s="198"/>
      <c r="B719" s="199"/>
      <c r="C719" s="202"/>
      <c r="D719" s="200"/>
    </row>
    <row r="720" spans="1:4" ht="13.2" x14ac:dyDescent="0.25">
      <c r="A720" s="198"/>
      <c r="B720" s="199"/>
      <c r="C720" s="202"/>
      <c r="D720" s="200"/>
    </row>
    <row r="721" spans="1:4" ht="13.2" x14ac:dyDescent="0.25">
      <c r="A721" s="198"/>
      <c r="B721" s="199"/>
      <c r="C721" s="202"/>
      <c r="D721" s="200"/>
    </row>
    <row r="722" spans="1:4" ht="13.2" x14ac:dyDescent="0.25">
      <c r="A722" s="198"/>
      <c r="B722" s="199"/>
      <c r="C722" s="202"/>
      <c r="D722" s="200"/>
    </row>
    <row r="723" spans="1:4" ht="13.2" x14ac:dyDescent="0.25">
      <c r="A723" s="198"/>
      <c r="B723" s="199"/>
      <c r="C723" s="202"/>
      <c r="D723" s="200"/>
    </row>
    <row r="724" spans="1:4" ht="13.2" x14ac:dyDescent="0.25">
      <c r="A724" s="198"/>
      <c r="B724" s="199"/>
      <c r="C724" s="202"/>
      <c r="D724" s="200"/>
    </row>
    <row r="725" spans="1:4" ht="13.2" x14ac:dyDescent="0.25">
      <c r="A725" s="198"/>
      <c r="B725" s="199"/>
      <c r="C725" s="202"/>
      <c r="D725" s="200"/>
    </row>
    <row r="726" spans="1:4" ht="13.2" x14ac:dyDescent="0.25">
      <c r="A726" s="198"/>
      <c r="B726" s="199"/>
      <c r="C726" s="202"/>
      <c r="D726" s="200"/>
    </row>
    <row r="727" spans="1:4" ht="13.2" x14ac:dyDescent="0.25">
      <c r="A727" s="198"/>
      <c r="B727" s="199"/>
      <c r="C727" s="202"/>
      <c r="D727" s="200"/>
    </row>
    <row r="728" spans="1:4" ht="13.2" x14ac:dyDescent="0.25">
      <c r="A728" s="198"/>
      <c r="B728" s="199"/>
      <c r="C728" s="202"/>
      <c r="D728" s="200"/>
    </row>
    <row r="729" spans="1:4" ht="13.2" x14ac:dyDescent="0.25">
      <c r="A729" s="198"/>
      <c r="B729" s="199"/>
      <c r="C729" s="202"/>
      <c r="D729" s="200"/>
    </row>
    <row r="730" spans="1:4" ht="13.2" x14ac:dyDescent="0.25">
      <c r="A730" s="198"/>
      <c r="B730" s="199"/>
      <c r="C730" s="202"/>
      <c r="D730" s="200"/>
    </row>
    <row r="731" spans="1:4" ht="13.2" x14ac:dyDescent="0.25">
      <c r="A731" s="198"/>
      <c r="B731" s="199"/>
      <c r="C731" s="202"/>
      <c r="D731" s="200"/>
    </row>
    <row r="732" spans="1:4" ht="13.2" x14ac:dyDescent="0.25">
      <c r="A732" s="198"/>
      <c r="B732" s="199"/>
      <c r="C732" s="202"/>
      <c r="D732" s="200"/>
    </row>
    <row r="733" spans="1:4" ht="13.2" x14ac:dyDescent="0.25">
      <c r="A733" s="198"/>
      <c r="B733" s="199"/>
      <c r="C733" s="202"/>
      <c r="D733" s="200"/>
    </row>
    <row r="734" spans="1:4" ht="13.2" x14ac:dyDescent="0.25">
      <c r="A734" s="198"/>
      <c r="B734" s="199"/>
      <c r="C734" s="202"/>
      <c r="D734" s="200"/>
    </row>
    <row r="735" spans="1:4" ht="13.2" x14ac:dyDescent="0.25">
      <c r="A735" s="198"/>
      <c r="B735" s="199"/>
      <c r="C735" s="202"/>
      <c r="D735" s="200"/>
    </row>
    <row r="736" spans="1:4" ht="13.2" x14ac:dyDescent="0.25">
      <c r="A736" s="198"/>
      <c r="B736" s="199"/>
      <c r="C736" s="202"/>
      <c r="D736" s="200"/>
    </row>
    <row r="737" spans="1:4" ht="13.2" x14ac:dyDescent="0.25">
      <c r="A737" s="198"/>
      <c r="B737" s="199"/>
      <c r="C737" s="202"/>
      <c r="D737" s="200"/>
    </row>
    <row r="738" spans="1:4" ht="13.2" x14ac:dyDescent="0.25">
      <c r="A738" s="198"/>
      <c r="B738" s="199"/>
      <c r="C738" s="202"/>
      <c r="D738" s="200"/>
    </row>
    <row r="739" spans="1:4" ht="13.2" x14ac:dyDescent="0.25">
      <c r="A739" s="198"/>
      <c r="B739" s="199"/>
      <c r="C739" s="202"/>
      <c r="D739" s="200"/>
    </row>
    <row r="740" spans="1:4" ht="13.2" x14ac:dyDescent="0.25">
      <c r="A740" s="198"/>
      <c r="B740" s="199"/>
      <c r="C740" s="202"/>
      <c r="D740" s="200"/>
    </row>
    <row r="741" spans="1:4" ht="13.2" x14ac:dyDescent="0.25">
      <c r="A741" s="198"/>
      <c r="B741" s="199"/>
      <c r="C741" s="202"/>
      <c r="D741" s="200"/>
    </row>
    <row r="742" spans="1:4" ht="13.2" x14ac:dyDescent="0.25">
      <c r="A742" s="198"/>
      <c r="B742" s="199"/>
      <c r="C742" s="202"/>
      <c r="D742" s="200"/>
    </row>
    <row r="743" spans="1:4" ht="13.2" x14ac:dyDescent="0.25">
      <c r="A743" s="198"/>
      <c r="B743" s="199"/>
      <c r="C743" s="202"/>
      <c r="D743" s="200"/>
    </row>
    <row r="744" spans="1:4" ht="13.2" x14ac:dyDescent="0.25">
      <c r="A744" s="198"/>
      <c r="B744" s="199"/>
      <c r="C744" s="202"/>
      <c r="D744" s="200"/>
    </row>
    <row r="745" spans="1:4" ht="13.2" x14ac:dyDescent="0.25">
      <c r="A745" s="198"/>
      <c r="B745" s="199"/>
      <c r="C745" s="202"/>
      <c r="D745" s="200"/>
    </row>
    <row r="746" spans="1:4" ht="13.2" x14ac:dyDescent="0.25">
      <c r="A746" s="198"/>
      <c r="B746" s="199"/>
      <c r="C746" s="202"/>
      <c r="D746" s="200"/>
    </row>
    <row r="747" spans="1:4" ht="13.2" x14ac:dyDescent="0.25">
      <c r="A747" s="198"/>
      <c r="B747" s="199"/>
      <c r="C747" s="202"/>
      <c r="D747" s="200"/>
    </row>
    <row r="748" spans="1:4" ht="13.2" x14ac:dyDescent="0.25">
      <c r="A748" s="198"/>
      <c r="B748" s="199"/>
      <c r="C748" s="202"/>
      <c r="D748" s="200"/>
    </row>
    <row r="749" spans="1:4" ht="13.2" x14ac:dyDescent="0.25">
      <c r="A749" s="198"/>
      <c r="B749" s="199"/>
      <c r="C749" s="202"/>
      <c r="D749" s="200"/>
    </row>
    <row r="750" spans="1:4" ht="13.2" x14ac:dyDescent="0.25">
      <c r="A750" s="198"/>
      <c r="B750" s="199"/>
      <c r="C750" s="202"/>
      <c r="D750" s="200"/>
    </row>
    <row r="751" spans="1:4" ht="13.2" x14ac:dyDescent="0.25">
      <c r="A751" s="198"/>
      <c r="B751" s="199"/>
      <c r="C751" s="202"/>
      <c r="D751" s="200"/>
    </row>
    <row r="752" spans="1:4" ht="13.2" x14ac:dyDescent="0.25">
      <c r="A752" s="198"/>
      <c r="B752" s="199"/>
      <c r="C752" s="202"/>
      <c r="D752" s="200"/>
    </row>
    <row r="753" spans="1:4" ht="13.2" x14ac:dyDescent="0.25">
      <c r="A753" s="198"/>
      <c r="B753" s="199"/>
      <c r="C753" s="202"/>
      <c r="D753" s="200"/>
    </row>
    <row r="754" spans="1:4" ht="13.2" x14ac:dyDescent="0.25">
      <c r="A754" s="198"/>
      <c r="B754" s="199"/>
      <c r="C754" s="202"/>
      <c r="D754" s="200"/>
    </row>
    <row r="755" spans="1:4" ht="13.2" x14ac:dyDescent="0.25">
      <c r="A755" s="198"/>
      <c r="B755" s="199"/>
      <c r="C755" s="202"/>
      <c r="D755" s="200"/>
    </row>
    <row r="756" spans="1:4" ht="13.2" x14ac:dyDescent="0.25">
      <c r="A756" s="198"/>
      <c r="B756" s="199"/>
      <c r="C756" s="202"/>
      <c r="D756" s="200"/>
    </row>
    <row r="757" spans="1:4" ht="13.2" x14ac:dyDescent="0.25">
      <c r="A757" s="198"/>
      <c r="B757" s="199"/>
      <c r="C757" s="202"/>
      <c r="D757" s="200"/>
    </row>
    <row r="758" spans="1:4" ht="13.2" x14ac:dyDescent="0.25">
      <c r="A758" s="198"/>
      <c r="B758" s="199"/>
      <c r="C758" s="202"/>
      <c r="D758" s="200"/>
    </row>
    <row r="759" spans="1:4" ht="13.2" x14ac:dyDescent="0.25">
      <c r="A759" s="198"/>
      <c r="B759" s="199"/>
      <c r="C759" s="202"/>
      <c r="D759" s="200"/>
    </row>
    <row r="760" spans="1:4" ht="13.2" x14ac:dyDescent="0.25">
      <c r="A760" s="198"/>
      <c r="B760" s="199"/>
      <c r="C760" s="202"/>
      <c r="D760" s="200"/>
    </row>
    <row r="761" spans="1:4" ht="13.2" x14ac:dyDescent="0.25">
      <c r="A761" s="198"/>
      <c r="B761" s="199"/>
      <c r="C761" s="202"/>
      <c r="D761" s="200"/>
    </row>
    <row r="762" spans="1:4" ht="13.2" x14ac:dyDescent="0.25">
      <c r="A762" s="198"/>
      <c r="B762" s="199"/>
      <c r="C762" s="202"/>
      <c r="D762" s="200"/>
    </row>
    <row r="763" spans="1:4" ht="13.2" x14ac:dyDescent="0.25">
      <c r="A763" s="198"/>
      <c r="B763" s="199"/>
      <c r="C763" s="202"/>
      <c r="D763" s="200"/>
    </row>
    <row r="764" spans="1:4" ht="13.2" x14ac:dyDescent="0.25">
      <c r="A764" s="198"/>
      <c r="B764" s="199"/>
      <c r="C764" s="202"/>
      <c r="D764" s="200"/>
    </row>
    <row r="765" spans="1:4" ht="13.2" x14ac:dyDescent="0.25">
      <c r="A765" s="198"/>
      <c r="B765" s="199"/>
      <c r="C765" s="202"/>
      <c r="D765" s="200"/>
    </row>
    <row r="766" spans="1:4" ht="13.2" x14ac:dyDescent="0.25">
      <c r="A766" s="198"/>
      <c r="B766" s="199"/>
      <c r="C766" s="202"/>
      <c r="D766" s="200"/>
    </row>
    <row r="767" spans="1:4" ht="13.2" x14ac:dyDescent="0.25">
      <c r="A767" s="198"/>
      <c r="B767" s="199"/>
      <c r="C767" s="202"/>
      <c r="D767" s="200"/>
    </row>
    <row r="768" spans="1:4" ht="13.2" x14ac:dyDescent="0.25">
      <c r="A768" s="198"/>
      <c r="B768" s="199"/>
      <c r="C768" s="202"/>
      <c r="D768" s="200"/>
    </row>
    <row r="769" spans="1:4" ht="13.2" x14ac:dyDescent="0.25">
      <c r="A769" s="198"/>
      <c r="B769" s="199"/>
      <c r="C769" s="202"/>
      <c r="D769" s="200"/>
    </row>
    <row r="770" spans="1:4" ht="13.2" x14ac:dyDescent="0.25">
      <c r="A770" s="198"/>
      <c r="B770" s="199"/>
      <c r="C770" s="202"/>
      <c r="D770" s="200"/>
    </row>
    <row r="771" spans="1:4" ht="13.2" x14ac:dyDescent="0.25">
      <c r="A771" s="198"/>
      <c r="B771" s="199"/>
      <c r="C771" s="202"/>
      <c r="D771" s="200"/>
    </row>
    <row r="772" spans="1:4" ht="13.2" x14ac:dyDescent="0.25">
      <c r="A772" s="198"/>
      <c r="B772" s="199"/>
      <c r="C772" s="202"/>
      <c r="D772" s="200"/>
    </row>
    <row r="773" spans="1:4" ht="13.2" x14ac:dyDescent="0.25">
      <c r="A773" s="198"/>
      <c r="B773" s="199"/>
      <c r="C773" s="202"/>
      <c r="D773" s="200"/>
    </row>
    <row r="774" spans="1:4" ht="13.2" x14ac:dyDescent="0.25">
      <c r="A774" s="198"/>
      <c r="B774" s="199"/>
      <c r="C774" s="202"/>
      <c r="D774" s="200"/>
    </row>
    <row r="775" spans="1:4" ht="13.2" x14ac:dyDescent="0.25">
      <c r="A775" s="198"/>
      <c r="B775" s="199"/>
      <c r="C775" s="202"/>
      <c r="D775" s="200"/>
    </row>
    <row r="776" spans="1:4" ht="13.2" x14ac:dyDescent="0.25">
      <c r="A776" s="198"/>
      <c r="B776" s="199"/>
      <c r="C776" s="202"/>
      <c r="D776" s="200"/>
    </row>
    <row r="777" spans="1:4" ht="13.2" x14ac:dyDescent="0.25">
      <c r="A777" s="198"/>
      <c r="B777" s="199"/>
      <c r="C777" s="202"/>
      <c r="D777" s="200"/>
    </row>
    <row r="778" spans="1:4" ht="13.2" x14ac:dyDescent="0.25">
      <c r="A778" s="198"/>
      <c r="B778" s="199"/>
      <c r="C778" s="202"/>
      <c r="D778" s="200"/>
    </row>
    <row r="779" spans="1:4" ht="13.2" x14ac:dyDescent="0.25">
      <c r="A779" s="198"/>
      <c r="B779" s="199"/>
      <c r="C779" s="202"/>
      <c r="D779" s="200"/>
    </row>
    <row r="780" spans="1:4" ht="13.2" x14ac:dyDescent="0.25">
      <c r="A780" s="198"/>
      <c r="B780" s="199"/>
      <c r="C780" s="202"/>
      <c r="D780" s="200"/>
    </row>
    <row r="781" spans="1:4" ht="13.2" x14ac:dyDescent="0.25">
      <c r="A781" s="198"/>
      <c r="B781" s="199"/>
      <c r="C781" s="202"/>
      <c r="D781" s="200"/>
    </row>
    <row r="782" spans="1:4" ht="13.2" x14ac:dyDescent="0.25">
      <c r="A782" s="198"/>
      <c r="B782" s="199"/>
      <c r="C782" s="202"/>
      <c r="D782" s="200"/>
    </row>
    <row r="783" spans="1:4" ht="13.2" x14ac:dyDescent="0.25">
      <c r="A783" s="198"/>
      <c r="B783" s="199"/>
      <c r="C783" s="202"/>
      <c r="D783" s="200"/>
    </row>
    <row r="784" spans="1:4" ht="13.2" x14ac:dyDescent="0.25">
      <c r="A784" s="198"/>
      <c r="B784" s="199"/>
      <c r="C784" s="202"/>
      <c r="D784" s="200"/>
    </row>
    <row r="785" spans="1:4" ht="13.2" x14ac:dyDescent="0.25">
      <c r="A785" s="198"/>
      <c r="B785" s="199"/>
      <c r="C785" s="202"/>
      <c r="D785" s="200"/>
    </row>
    <row r="786" spans="1:4" ht="13.2" x14ac:dyDescent="0.25">
      <c r="A786" s="198"/>
      <c r="B786" s="199"/>
      <c r="C786" s="202"/>
      <c r="D786" s="200"/>
    </row>
    <row r="787" spans="1:4" ht="13.2" x14ac:dyDescent="0.25">
      <c r="A787" s="198"/>
      <c r="B787" s="199"/>
      <c r="C787" s="202"/>
      <c r="D787" s="200"/>
    </row>
    <row r="788" spans="1:4" ht="13.2" x14ac:dyDescent="0.25">
      <c r="A788" s="198"/>
      <c r="B788" s="199"/>
      <c r="C788" s="202"/>
      <c r="D788" s="200"/>
    </row>
    <row r="789" spans="1:4" ht="13.2" x14ac:dyDescent="0.25">
      <c r="A789" s="198"/>
      <c r="B789" s="199"/>
      <c r="C789" s="202"/>
      <c r="D789" s="200"/>
    </row>
    <row r="790" spans="1:4" ht="13.2" x14ac:dyDescent="0.25">
      <c r="A790" s="198"/>
      <c r="B790" s="199"/>
      <c r="C790" s="202"/>
      <c r="D790" s="200"/>
    </row>
    <row r="791" spans="1:4" ht="13.2" x14ac:dyDescent="0.25">
      <c r="A791" s="198"/>
      <c r="B791" s="199"/>
      <c r="C791" s="202"/>
      <c r="D791" s="200"/>
    </row>
    <row r="792" spans="1:4" ht="13.2" x14ac:dyDescent="0.25">
      <c r="A792" s="198"/>
      <c r="B792" s="199"/>
      <c r="C792" s="202"/>
      <c r="D792" s="200"/>
    </row>
    <row r="793" spans="1:4" ht="13.2" x14ac:dyDescent="0.25">
      <c r="A793" s="198"/>
      <c r="B793" s="199"/>
      <c r="C793" s="202"/>
      <c r="D793" s="200"/>
    </row>
    <row r="794" spans="1:4" ht="13.2" x14ac:dyDescent="0.25">
      <c r="A794" s="198"/>
      <c r="B794" s="199"/>
      <c r="C794" s="202"/>
      <c r="D794" s="200"/>
    </row>
    <row r="795" spans="1:4" ht="13.2" x14ac:dyDescent="0.25">
      <c r="A795" s="198"/>
      <c r="B795" s="199"/>
      <c r="C795" s="202"/>
      <c r="D795" s="200"/>
    </row>
    <row r="796" spans="1:4" ht="13.2" x14ac:dyDescent="0.25">
      <c r="A796" s="198"/>
      <c r="B796" s="199"/>
      <c r="C796" s="202"/>
      <c r="D796" s="200"/>
    </row>
    <row r="797" spans="1:4" ht="13.2" x14ac:dyDescent="0.25">
      <c r="A797" s="198"/>
      <c r="B797" s="199"/>
      <c r="C797" s="202"/>
      <c r="D797" s="200"/>
    </row>
    <row r="798" spans="1:4" ht="13.2" x14ac:dyDescent="0.25">
      <c r="A798" s="198"/>
      <c r="B798" s="199"/>
      <c r="C798" s="202"/>
      <c r="D798" s="200"/>
    </row>
    <row r="799" spans="1:4" ht="13.2" x14ac:dyDescent="0.25">
      <c r="A799" s="198"/>
      <c r="B799" s="199"/>
      <c r="C799" s="202"/>
      <c r="D799" s="200"/>
    </row>
    <row r="800" spans="1:4" ht="13.2" x14ac:dyDescent="0.25">
      <c r="A800" s="198"/>
      <c r="B800" s="199"/>
      <c r="C800" s="202"/>
      <c r="D800" s="200"/>
    </row>
    <row r="801" spans="1:4" ht="13.2" x14ac:dyDescent="0.25">
      <c r="A801" s="198"/>
      <c r="B801" s="199"/>
      <c r="C801" s="202"/>
      <c r="D801" s="200"/>
    </row>
    <row r="802" spans="1:4" ht="13.2" x14ac:dyDescent="0.25">
      <c r="A802" s="198"/>
      <c r="B802" s="199"/>
      <c r="C802" s="202"/>
      <c r="D802" s="200"/>
    </row>
    <row r="803" spans="1:4" ht="13.2" x14ac:dyDescent="0.25">
      <c r="A803" s="198"/>
      <c r="B803" s="199"/>
      <c r="C803" s="202"/>
      <c r="D803" s="200"/>
    </row>
    <row r="804" spans="1:4" ht="13.2" x14ac:dyDescent="0.25">
      <c r="A804" s="198"/>
      <c r="B804" s="199"/>
      <c r="C804" s="202"/>
      <c r="D804" s="200"/>
    </row>
  </sheetData>
  <sheetProtection selectLockedCells="1" selectUnlockedCells="1"/>
  <autoFilter ref="A3:D595" xr:uid="{00000000-0009-0000-0000-00000A000000}"/>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8"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17" zoomScaleNormal="100" zoomScaleSheetLayoutView="100" workbookViewId="0">
      <selection activeCell="G29" sqref="G29:H31"/>
    </sheetView>
  </sheetViews>
  <sheetFormatPr defaultColWidth="11.5546875" defaultRowHeight="13.2" x14ac:dyDescent="0.25"/>
  <cols>
    <col min="1" max="1" width="13.77734375" style="123" customWidth="1"/>
    <col min="2" max="2" width="37.33203125" style="123" bestFit="1" customWidth="1"/>
    <col min="3" max="3" width="19" style="124" customWidth="1"/>
    <col min="4" max="4" width="5.21875" style="123" bestFit="1" customWidth="1"/>
    <col min="5" max="5" width="4.77734375" style="123" customWidth="1"/>
    <col min="6" max="6" width="29.21875" style="123" bestFit="1" customWidth="1"/>
    <col min="7" max="7" width="11.5546875" style="123"/>
    <col min="8" max="8" width="64.5546875" style="123" bestFit="1" customWidth="1"/>
    <col min="9" max="16384" width="11.5546875" style="123"/>
  </cols>
  <sheetData>
    <row r="1" spans="1:8" ht="26.25" customHeight="1" x14ac:dyDescent="0.4">
      <c r="A1" s="126" t="s">
        <v>32</v>
      </c>
      <c r="H1" s="125"/>
    </row>
    <row r="2" spans="1:8" ht="12.75" customHeight="1" x14ac:dyDescent="0.25">
      <c r="A2" s="126"/>
    </row>
    <row r="3" spans="1:8" ht="12.75" customHeight="1" x14ac:dyDescent="0.25">
      <c r="A3" s="126"/>
    </row>
    <row r="4" spans="1:8" ht="12.75" customHeight="1" x14ac:dyDescent="0.25">
      <c r="A4" s="126"/>
    </row>
    <row r="5" spans="1:8" ht="12.75" customHeight="1" x14ac:dyDescent="0.25">
      <c r="A5" s="126"/>
    </row>
    <row r="6" spans="1:8" ht="12.75" customHeight="1" x14ac:dyDescent="0.25">
      <c r="A6" s="126"/>
    </row>
    <row r="7" spans="1:8" ht="12.75" customHeight="1" x14ac:dyDescent="0.25">
      <c r="A7" s="126"/>
    </row>
    <row r="8" spans="1:8" ht="12.75" customHeight="1" x14ac:dyDescent="0.25">
      <c r="A8" s="126"/>
    </row>
    <row r="9" spans="1:8" ht="12.75" customHeight="1" x14ac:dyDescent="0.25">
      <c r="A9" s="126"/>
    </row>
    <row r="10" spans="1:8" ht="12.75" customHeight="1" x14ac:dyDescent="0.25">
      <c r="A10" s="126"/>
    </row>
    <row r="11" spans="1:8" ht="12.75" customHeight="1" x14ac:dyDescent="0.25">
      <c r="A11" s="126"/>
    </row>
    <row r="12" spans="1:8" ht="12.75" customHeight="1" x14ac:dyDescent="0.25">
      <c r="A12" s="126"/>
    </row>
    <row r="13" spans="1:8" ht="12.75" customHeight="1" x14ac:dyDescent="0.25">
      <c r="A13" s="126"/>
    </row>
    <row r="14" spans="1:8" ht="12.75" customHeight="1" x14ac:dyDescent="0.25">
      <c r="A14" s="126"/>
    </row>
    <row r="15" spans="1:8" ht="12.75" customHeight="1" x14ac:dyDescent="0.25">
      <c r="A15" s="126"/>
    </row>
    <row r="16" spans="1:8" ht="12.75" customHeight="1" x14ac:dyDescent="0.25">
      <c r="A16" s="126"/>
    </row>
    <row r="17" spans="1:8" ht="12.75" customHeight="1" x14ac:dyDescent="0.25">
      <c r="A17" s="126"/>
    </row>
    <row r="18" spans="1:8" ht="12.75" customHeight="1" x14ac:dyDescent="0.25">
      <c r="A18" s="126"/>
    </row>
    <row r="19" spans="1:8" ht="12.75" customHeight="1" x14ac:dyDescent="0.25">
      <c r="A19" s="126"/>
    </row>
    <row r="20" spans="1:8" ht="12.75" customHeight="1" x14ac:dyDescent="0.25">
      <c r="A20" s="126"/>
    </row>
    <row r="21" spans="1:8" ht="12.75" customHeight="1" x14ac:dyDescent="0.25">
      <c r="A21" s="126"/>
    </row>
    <row r="22" spans="1:8" ht="12.75" customHeight="1" x14ac:dyDescent="0.25">
      <c r="A22" s="126"/>
    </row>
    <row r="23" spans="1:8" ht="12.75" customHeight="1" x14ac:dyDescent="0.25">
      <c r="A23" s="126"/>
    </row>
    <row r="24" spans="1:8" ht="12.75" customHeight="1" x14ac:dyDescent="0.25">
      <c r="A24" s="126"/>
    </row>
    <row r="25" spans="1:8" ht="12.75" customHeight="1" x14ac:dyDescent="0.25">
      <c r="A25" s="126"/>
    </row>
    <row r="26" spans="1:8" ht="12.75" customHeight="1" x14ac:dyDescent="0.25">
      <c r="A26" s="126"/>
    </row>
    <row r="27" spans="1:8" ht="12.75" customHeight="1" x14ac:dyDescent="0.25">
      <c r="A27" s="126"/>
    </row>
    <row r="28" spans="1:8" s="128" customFormat="1" ht="52.8" x14ac:dyDescent="0.25">
      <c r="A28" s="46" t="s">
        <v>1436</v>
      </c>
      <c r="B28" s="46" t="s">
        <v>1437</v>
      </c>
      <c r="C28" s="46" t="s">
        <v>1438</v>
      </c>
      <c r="D28" s="127"/>
      <c r="E28" s="127"/>
      <c r="F28" s="46" t="s">
        <v>1439</v>
      </c>
      <c r="G28" s="46" t="s">
        <v>1440</v>
      </c>
      <c r="H28" s="46" t="s">
        <v>1441</v>
      </c>
    </row>
    <row r="29" spans="1:8" x14ac:dyDescent="0.25">
      <c r="A29" s="133">
        <v>3</v>
      </c>
      <c r="B29" s="129" t="s">
        <v>1442</v>
      </c>
      <c r="C29" s="132" t="s">
        <v>1443</v>
      </c>
      <c r="F29" s="123" t="s">
        <v>1444</v>
      </c>
      <c r="G29" s="130">
        <v>43626</v>
      </c>
      <c r="H29" s="123" t="s">
        <v>1445</v>
      </c>
    </row>
    <row r="30" spans="1:8" x14ac:dyDescent="0.25">
      <c r="A30" s="133">
        <v>4</v>
      </c>
      <c r="B30" s="129" t="s">
        <v>1442</v>
      </c>
      <c r="C30" s="132" t="s">
        <v>1443</v>
      </c>
      <c r="F30" s="123" t="s">
        <v>1446</v>
      </c>
      <c r="G30" s="130">
        <v>43626</v>
      </c>
      <c r="H30" s="123" t="s">
        <v>1445</v>
      </c>
    </row>
    <row r="31" spans="1:8" x14ac:dyDescent="0.25">
      <c r="A31" s="133">
        <v>5</v>
      </c>
      <c r="B31" s="129" t="s">
        <v>1447</v>
      </c>
      <c r="C31" s="132" t="s">
        <v>1443</v>
      </c>
      <c r="F31" s="123" t="s">
        <v>1448</v>
      </c>
      <c r="G31" s="130">
        <v>43626</v>
      </c>
      <c r="H31" s="123" t="s">
        <v>1445</v>
      </c>
    </row>
    <row r="32" spans="1:8" x14ac:dyDescent="0.25">
      <c r="A32" s="133">
        <v>6</v>
      </c>
      <c r="B32" s="129" t="s">
        <v>1449</v>
      </c>
      <c r="C32" s="132" t="s">
        <v>1443</v>
      </c>
      <c r="F32" s="123" t="s">
        <v>1450</v>
      </c>
      <c r="G32" s="130">
        <v>43626</v>
      </c>
      <c r="H32" s="123" t="s">
        <v>1451</v>
      </c>
    </row>
    <row r="33" spans="1:8" x14ac:dyDescent="0.25">
      <c r="A33" s="133">
        <v>7</v>
      </c>
      <c r="B33" s="129" t="s">
        <v>1449</v>
      </c>
      <c r="C33" s="132" t="s">
        <v>1443</v>
      </c>
      <c r="G33" s="130"/>
      <c r="H33" s="131"/>
    </row>
    <row r="34" spans="1:8" x14ac:dyDescent="0.25">
      <c r="A34" s="133">
        <v>8</v>
      </c>
      <c r="B34" s="129" t="s">
        <v>1449</v>
      </c>
      <c r="C34" s="132" t="s">
        <v>1443</v>
      </c>
      <c r="F34" s="131"/>
      <c r="G34" s="130"/>
    </row>
    <row r="35" spans="1:8" x14ac:dyDescent="0.25">
      <c r="A35" s="133">
        <v>9</v>
      </c>
      <c r="B35" s="129" t="s">
        <v>1449</v>
      </c>
      <c r="C35" s="132" t="s">
        <v>1443</v>
      </c>
      <c r="G35" s="130"/>
      <c r="H35" s="131"/>
    </row>
    <row r="36" spans="1:8" x14ac:dyDescent="0.25">
      <c r="A36" s="133">
        <v>10</v>
      </c>
      <c r="B36" s="129" t="s">
        <v>1449</v>
      </c>
      <c r="C36" s="132" t="s">
        <v>1443</v>
      </c>
      <c r="G36" s="130"/>
      <c r="H36" s="131"/>
    </row>
    <row r="37" spans="1:8" x14ac:dyDescent="0.25">
      <c r="A37" s="133">
        <v>11</v>
      </c>
      <c r="B37" s="129" t="s">
        <v>1449</v>
      </c>
      <c r="C37" s="132" t="s">
        <v>1443</v>
      </c>
      <c r="G37" s="130"/>
    </row>
    <row r="38" spans="1:8" x14ac:dyDescent="0.25">
      <c r="A38" s="133">
        <v>12</v>
      </c>
      <c r="B38" s="129" t="s">
        <v>1449</v>
      </c>
      <c r="C38" s="132" t="s">
        <v>1443</v>
      </c>
      <c r="G38" s="130"/>
    </row>
    <row r="39" spans="1:8" x14ac:dyDescent="0.25">
      <c r="A39" s="133">
        <v>13</v>
      </c>
      <c r="B39" s="129" t="s">
        <v>1452</v>
      </c>
      <c r="C39" s="132" t="s">
        <v>1443</v>
      </c>
      <c r="G39" s="130"/>
    </row>
    <row r="40" spans="1:8" x14ac:dyDescent="0.25">
      <c r="A40" s="133">
        <v>15</v>
      </c>
      <c r="B40" s="129" t="s">
        <v>1452</v>
      </c>
      <c r="C40" s="132" t="s">
        <v>1443</v>
      </c>
      <c r="F40" s="131"/>
      <c r="G40" s="130"/>
      <c r="H40" s="131"/>
    </row>
    <row r="41" spans="1:8" x14ac:dyDescent="0.25">
      <c r="A41" s="133">
        <v>16</v>
      </c>
      <c r="B41" s="129" t="s">
        <v>1453</v>
      </c>
      <c r="C41" s="132" t="s">
        <v>1443</v>
      </c>
      <c r="G41" s="130"/>
      <c r="H41" s="131"/>
    </row>
    <row r="42" spans="1:8" x14ac:dyDescent="0.25">
      <c r="A42" s="133">
        <v>17</v>
      </c>
      <c r="B42" s="129" t="s">
        <v>1453</v>
      </c>
      <c r="C42" s="132" t="s">
        <v>1443</v>
      </c>
      <c r="G42" s="130"/>
    </row>
    <row r="43" spans="1:8" x14ac:dyDescent="0.25">
      <c r="A43" s="133">
        <v>18</v>
      </c>
      <c r="B43" s="129" t="s">
        <v>1453</v>
      </c>
      <c r="C43" s="132" t="s">
        <v>1443</v>
      </c>
      <c r="G43" s="130"/>
    </row>
    <row r="44" spans="1:8" x14ac:dyDescent="0.25">
      <c r="A44" s="133">
        <v>19</v>
      </c>
      <c r="B44" s="129" t="s">
        <v>1453</v>
      </c>
      <c r="C44" s="132" t="s">
        <v>1443</v>
      </c>
      <c r="G44" s="130"/>
    </row>
    <row r="45" spans="1:8" x14ac:dyDescent="0.25">
      <c r="A45" s="133">
        <v>20</v>
      </c>
      <c r="B45" s="129" t="s">
        <v>1453</v>
      </c>
      <c r="C45" s="132" t="s">
        <v>1443</v>
      </c>
      <c r="G45" s="130"/>
    </row>
    <row r="46" spans="1:8" x14ac:dyDescent="0.25">
      <c r="A46" s="133">
        <v>21</v>
      </c>
      <c r="B46" s="129" t="s">
        <v>1453</v>
      </c>
      <c r="C46" s="132" t="s">
        <v>1443</v>
      </c>
      <c r="G46" s="130"/>
    </row>
    <row r="47" spans="1:8" x14ac:dyDescent="0.25">
      <c r="A47" s="133">
        <v>22</v>
      </c>
      <c r="B47" s="129" t="s">
        <v>1453</v>
      </c>
      <c r="C47" s="132" t="s">
        <v>1443</v>
      </c>
      <c r="G47" s="130"/>
    </row>
    <row r="48" spans="1:8" x14ac:dyDescent="0.25">
      <c r="A48" s="133">
        <v>23</v>
      </c>
      <c r="B48" s="129" t="s">
        <v>1454</v>
      </c>
      <c r="C48" s="132" t="s">
        <v>1443</v>
      </c>
      <c r="G48" s="130"/>
    </row>
    <row r="49" spans="1:8" x14ac:dyDescent="0.25">
      <c r="A49" s="133">
        <v>24</v>
      </c>
      <c r="B49" s="129" t="s">
        <v>1454</v>
      </c>
      <c r="C49" s="132" t="s">
        <v>1443</v>
      </c>
      <c r="G49" s="130"/>
    </row>
    <row r="50" spans="1:8" x14ac:dyDescent="0.25">
      <c r="A50" s="133">
        <v>25</v>
      </c>
      <c r="B50" s="129" t="s">
        <v>1454</v>
      </c>
      <c r="C50" s="132" t="s">
        <v>1443</v>
      </c>
      <c r="G50" s="130"/>
    </row>
    <row r="51" spans="1:8" x14ac:dyDescent="0.25">
      <c r="A51" s="133">
        <v>26</v>
      </c>
      <c r="B51" s="129" t="s">
        <v>1454</v>
      </c>
      <c r="C51" s="132" t="s">
        <v>1443</v>
      </c>
      <c r="G51" s="130"/>
    </row>
    <row r="52" spans="1:8" x14ac:dyDescent="0.25">
      <c r="A52" s="133">
        <v>28</v>
      </c>
      <c r="B52" s="129" t="s">
        <v>1454</v>
      </c>
      <c r="C52" s="132" t="s">
        <v>1443</v>
      </c>
      <c r="G52" s="130"/>
    </row>
    <row r="53" spans="1:8" x14ac:dyDescent="0.25">
      <c r="A53" s="133">
        <v>29</v>
      </c>
      <c r="B53" s="129" t="s">
        <v>1454</v>
      </c>
      <c r="C53" s="132" t="s">
        <v>1443</v>
      </c>
      <c r="G53" s="130"/>
    </row>
    <row r="54" spans="1:8" x14ac:dyDescent="0.25">
      <c r="A54" s="133">
        <v>30</v>
      </c>
      <c r="B54" s="129" t="s">
        <v>1454</v>
      </c>
      <c r="C54" s="132" t="s">
        <v>1443</v>
      </c>
      <c r="G54" s="130"/>
    </row>
    <row r="55" spans="1:8" x14ac:dyDescent="0.25">
      <c r="A55" s="133">
        <v>31</v>
      </c>
      <c r="B55" s="129" t="s">
        <v>1454</v>
      </c>
      <c r="C55" s="132" t="s">
        <v>1443</v>
      </c>
      <c r="G55" s="130"/>
    </row>
    <row r="56" spans="1:8" x14ac:dyDescent="0.25">
      <c r="A56" s="133">
        <v>32</v>
      </c>
      <c r="B56" s="129" t="s">
        <v>1454</v>
      </c>
      <c r="C56" s="132" t="s">
        <v>1443</v>
      </c>
      <c r="F56" s="131"/>
      <c r="G56" s="130"/>
      <c r="H56" s="131"/>
    </row>
    <row r="57" spans="1:8" x14ac:dyDescent="0.25">
      <c r="A57" s="133">
        <v>33</v>
      </c>
      <c r="B57" s="129" t="s">
        <v>1454</v>
      </c>
      <c r="C57" s="132" t="s">
        <v>1443</v>
      </c>
      <c r="F57" s="131"/>
      <c r="G57" s="130"/>
      <c r="H57" s="131"/>
    </row>
    <row r="58" spans="1:8" x14ac:dyDescent="0.25">
      <c r="A58" s="133">
        <v>34</v>
      </c>
      <c r="B58" s="129" t="s">
        <v>1454</v>
      </c>
      <c r="C58" s="132" t="s">
        <v>1443</v>
      </c>
      <c r="F58" s="131"/>
      <c r="G58" s="130"/>
      <c r="H58" s="131"/>
    </row>
    <row r="59" spans="1:8" x14ac:dyDescent="0.25">
      <c r="A59" s="133">
        <v>35</v>
      </c>
      <c r="B59" s="129" t="s">
        <v>1454</v>
      </c>
      <c r="C59" s="132" t="s">
        <v>1443</v>
      </c>
      <c r="F59" s="131"/>
      <c r="G59" s="130"/>
      <c r="H59" s="131"/>
    </row>
    <row r="60" spans="1:8" x14ac:dyDescent="0.25">
      <c r="A60" s="133">
        <v>36</v>
      </c>
      <c r="B60" s="129" t="s">
        <v>1454</v>
      </c>
      <c r="C60" s="132" t="s">
        <v>1443</v>
      </c>
      <c r="F60" s="131"/>
      <c r="G60" s="130"/>
      <c r="H60" s="131"/>
    </row>
    <row r="61" spans="1:8" x14ac:dyDescent="0.25">
      <c r="A61" s="133">
        <v>37</v>
      </c>
      <c r="B61" s="129" t="s">
        <v>1454</v>
      </c>
      <c r="C61" s="132" t="s">
        <v>1443</v>
      </c>
      <c r="F61" s="131"/>
      <c r="G61" s="130"/>
      <c r="H61" s="131"/>
    </row>
    <row r="62" spans="1:8" x14ac:dyDescent="0.25">
      <c r="A62" s="133">
        <v>38</v>
      </c>
      <c r="B62" s="129" t="s">
        <v>1454</v>
      </c>
      <c r="C62" s="132" t="s">
        <v>1443</v>
      </c>
      <c r="F62" s="131"/>
      <c r="G62" s="130"/>
      <c r="H62" s="131"/>
    </row>
    <row r="63" spans="1:8" x14ac:dyDescent="0.25">
      <c r="A63" s="133">
        <v>39</v>
      </c>
      <c r="B63" s="129" t="s">
        <v>1454</v>
      </c>
      <c r="C63" s="132" t="s">
        <v>1443</v>
      </c>
      <c r="F63" s="131"/>
      <c r="G63" s="130"/>
      <c r="H63" s="131"/>
    </row>
    <row r="64" spans="1:8" x14ac:dyDescent="0.25">
      <c r="A64" s="133">
        <v>40</v>
      </c>
      <c r="B64" s="129" t="s">
        <v>1453</v>
      </c>
      <c r="C64" s="132" t="s">
        <v>1443</v>
      </c>
      <c r="F64" s="131"/>
      <c r="G64" s="130"/>
      <c r="H64" s="131"/>
    </row>
    <row r="65" spans="1:8" x14ac:dyDescent="0.25">
      <c r="A65" s="133">
        <v>41</v>
      </c>
      <c r="B65" s="129" t="s">
        <v>1455</v>
      </c>
      <c r="C65" s="132" t="s">
        <v>1443</v>
      </c>
      <c r="F65" s="131"/>
      <c r="G65" s="130"/>
      <c r="H65" s="131"/>
    </row>
    <row r="66" spans="1:8" x14ac:dyDescent="0.25">
      <c r="A66" s="133">
        <v>42</v>
      </c>
      <c r="B66" s="129" t="s">
        <v>1456</v>
      </c>
      <c r="C66" s="132" t="s">
        <v>1443</v>
      </c>
      <c r="F66" s="131"/>
      <c r="G66" s="130"/>
      <c r="H66" s="131"/>
    </row>
    <row r="67" spans="1:8" x14ac:dyDescent="0.25">
      <c r="A67" s="133">
        <v>43</v>
      </c>
      <c r="B67" s="129" t="s">
        <v>1456</v>
      </c>
      <c r="C67" s="132" t="s">
        <v>1443</v>
      </c>
      <c r="F67" s="131"/>
      <c r="G67" s="130"/>
      <c r="H67" s="131"/>
    </row>
    <row r="68" spans="1:8" x14ac:dyDescent="0.25">
      <c r="A68" s="133">
        <v>44</v>
      </c>
      <c r="B68" s="129" t="s">
        <v>1455</v>
      </c>
      <c r="C68" s="132" t="s">
        <v>1443</v>
      </c>
      <c r="F68" s="131"/>
      <c r="G68" s="130"/>
      <c r="H68" s="131"/>
    </row>
    <row r="69" spans="1:8" x14ac:dyDescent="0.25">
      <c r="A69" s="133">
        <v>45</v>
      </c>
      <c r="B69" s="129" t="s">
        <v>1457</v>
      </c>
      <c r="C69" s="132" t="s">
        <v>1443</v>
      </c>
      <c r="F69" s="131"/>
      <c r="G69" s="130"/>
      <c r="H69" s="131"/>
    </row>
    <row r="70" spans="1:8" x14ac:dyDescent="0.25">
      <c r="A70" s="133">
        <v>46</v>
      </c>
      <c r="B70" s="129" t="s">
        <v>1458</v>
      </c>
      <c r="C70" s="132" t="s">
        <v>1443</v>
      </c>
      <c r="F70" s="131"/>
      <c r="G70" s="130"/>
      <c r="H70" s="131"/>
    </row>
    <row r="71" spans="1:8" x14ac:dyDescent="0.25">
      <c r="A71" s="133">
        <v>47</v>
      </c>
      <c r="B71" s="129" t="s">
        <v>1459</v>
      </c>
      <c r="C71" s="132" t="s">
        <v>1443</v>
      </c>
      <c r="F71" s="131"/>
      <c r="G71" s="130"/>
      <c r="H71" s="131"/>
    </row>
    <row r="72" spans="1:8" x14ac:dyDescent="0.25">
      <c r="A72" s="133">
        <v>48</v>
      </c>
      <c r="B72" s="129" t="s">
        <v>1460</v>
      </c>
      <c r="C72" s="132" t="s">
        <v>1443</v>
      </c>
      <c r="F72" s="131"/>
      <c r="G72" s="130"/>
      <c r="H72" s="131"/>
    </row>
    <row r="73" spans="1:8" x14ac:dyDescent="0.25">
      <c r="A73" s="133">
        <v>49</v>
      </c>
      <c r="B73" s="129" t="s">
        <v>1453</v>
      </c>
      <c r="C73" s="132" t="s">
        <v>1443</v>
      </c>
      <c r="F73" s="131"/>
      <c r="G73" s="130"/>
      <c r="H73" s="131"/>
    </row>
    <row r="74" spans="1:8" x14ac:dyDescent="0.25">
      <c r="A74" s="133">
        <v>50</v>
      </c>
      <c r="B74" s="129" t="s">
        <v>1461</v>
      </c>
      <c r="C74" s="132" t="s">
        <v>1443</v>
      </c>
      <c r="F74" s="131"/>
      <c r="G74" s="130"/>
      <c r="H74" s="131"/>
    </row>
    <row r="75" spans="1:8" x14ac:dyDescent="0.25">
      <c r="A75" s="133">
        <v>51</v>
      </c>
      <c r="B75" s="129" t="s">
        <v>1462</v>
      </c>
      <c r="C75" s="132" t="s">
        <v>1463</v>
      </c>
      <c r="F75" s="131"/>
      <c r="G75" s="130"/>
      <c r="H75" s="131"/>
    </row>
    <row r="76" spans="1:8" x14ac:dyDescent="0.25">
      <c r="A76" s="133">
        <v>52</v>
      </c>
      <c r="B76" s="129" t="s">
        <v>1464</v>
      </c>
      <c r="C76" s="132" t="s">
        <v>1443</v>
      </c>
      <c r="F76" s="131"/>
      <c r="G76" s="130"/>
      <c r="H76" s="131"/>
    </row>
    <row r="77" spans="1:8" x14ac:dyDescent="0.25">
      <c r="A77" s="133">
        <v>53</v>
      </c>
      <c r="B77" s="129" t="s">
        <v>1464</v>
      </c>
      <c r="C77" s="132" t="s">
        <v>1443</v>
      </c>
      <c r="F77" s="131"/>
      <c r="G77" s="130"/>
      <c r="H77" s="131"/>
    </row>
    <row r="78" spans="1:8" x14ac:dyDescent="0.25">
      <c r="A78" s="133">
        <v>55</v>
      </c>
      <c r="B78" s="129" t="s">
        <v>1464</v>
      </c>
      <c r="C78" s="132" t="s">
        <v>1443</v>
      </c>
      <c r="F78" s="131"/>
      <c r="G78" s="130"/>
      <c r="H78" s="131"/>
    </row>
    <row r="79" spans="1:8" x14ac:dyDescent="0.25">
      <c r="A79" s="133">
        <v>56</v>
      </c>
      <c r="B79" s="129" t="s">
        <v>1464</v>
      </c>
      <c r="C79" s="132" t="s">
        <v>1443</v>
      </c>
      <c r="F79" s="131"/>
      <c r="G79" s="130"/>
      <c r="H79" s="131"/>
    </row>
    <row r="80" spans="1:8" x14ac:dyDescent="0.25">
      <c r="A80" s="133">
        <v>57</v>
      </c>
      <c r="B80" s="129" t="s">
        <v>1464</v>
      </c>
      <c r="C80" s="132" t="s">
        <v>1443</v>
      </c>
      <c r="F80" s="131"/>
      <c r="G80" s="130"/>
      <c r="H80" s="131"/>
    </row>
    <row r="81" spans="1:8" x14ac:dyDescent="0.25">
      <c r="A81" s="133">
        <v>58</v>
      </c>
      <c r="B81" s="129" t="s">
        <v>1465</v>
      </c>
      <c r="C81" s="132" t="s">
        <v>1463</v>
      </c>
      <c r="F81" s="131"/>
      <c r="G81" s="130"/>
      <c r="H81" s="131"/>
    </row>
    <row r="82" spans="1:8" x14ac:dyDescent="0.25">
      <c r="A82" s="133">
        <v>59</v>
      </c>
      <c r="B82" s="129" t="s">
        <v>1464</v>
      </c>
      <c r="C82" s="132" t="s">
        <v>1443</v>
      </c>
      <c r="F82" s="131"/>
      <c r="G82" s="130"/>
      <c r="H82" s="131"/>
    </row>
    <row r="83" spans="1:8" x14ac:dyDescent="0.25">
      <c r="A83" s="133">
        <v>60</v>
      </c>
      <c r="B83" s="129" t="s">
        <v>1464</v>
      </c>
      <c r="C83" s="132" t="s">
        <v>1443</v>
      </c>
      <c r="F83" s="131"/>
      <c r="G83" s="130"/>
      <c r="H83" s="131"/>
    </row>
    <row r="84" spans="1:8" x14ac:dyDescent="0.25">
      <c r="A84" s="133">
        <v>62</v>
      </c>
      <c r="B84" s="129" t="s">
        <v>1466</v>
      </c>
      <c r="C84" s="132" t="s">
        <v>1463</v>
      </c>
    </row>
    <row r="85" spans="1:8" x14ac:dyDescent="0.25">
      <c r="A85" s="133">
        <v>63</v>
      </c>
      <c r="B85" s="129" t="s">
        <v>1456</v>
      </c>
      <c r="C85" s="132" t="s">
        <v>1443</v>
      </c>
    </row>
    <row r="86" spans="1:8" x14ac:dyDescent="0.25">
      <c r="A86" s="133">
        <v>64</v>
      </c>
      <c r="B86" s="129" t="s">
        <v>1464</v>
      </c>
      <c r="C86" s="132" t="s">
        <v>1443</v>
      </c>
    </row>
    <row r="87" spans="1:8" x14ac:dyDescent="0.25">
      <c r="A87" s="133">
        <v>65</v>
      </c>
      <c r="B87" s="129" t="s">
        <v>1467</v>
      </c>
      <c r="C87" s="132" t="s">
        <v>1443</v>
      </c>
    </row>
    <row r="88" spans="1:8" x14ac:dyDescent="0.25">
      <c r="A88" s="133">
        <v>66</v>
      </c>
      <c r="B88" s="129" t="s">
        <v>1467</v>
      </c>
      <c r="C88" s="132" t="s">
        <v>1443</v>
      </c>
    </row>
    <row r="89" spans="1:8" x14ac:dyDescent="0.25">
      <c r="A89" s="133">
        <v>67</v>
      </c>
      <c r="B89" s="129" t="s">
        <v>1468</v>
      </c>
      <c r="C89" s="132" t="s">
        <v>1443</v>
      </c>
    </row>
    <row r="90" spans="1:8" x14ac:dyDescent="0.25">
      <c r="A90" s="133">
        <v>71</v>
      </c>
      <c r="B90" s="129" t="s">
        <v>1468</v>
      </c>
      <c r="C90" s="132" t="s">
        <v>1443</v>
      </c>
    </row>
    <row r="91" spans="1:8" x14ac:dyDescent="0.25">
      <c r="A91" s="133">
        <v>72</v>
      </c>
      <c r="B91" s="129" t="s">
        <v>1468</v>
      </c>
      <c r="C91" s="132" t="s">
        <v>1443</v>
      </c>
    </row>
    <row r="92" spans="1:8" x14ac:dyDescent="0.25">
      <c r="A92" s="133">
        <v>73</v>
      </c>
      <c r="B92" s="129" t="s">
        <v>1468</v>
      </c>
      <c r="C92" s="132" t="s">
        <v>1443</v>
      </c>
    </row>
    <row r="93" spans="1:8" x14ac:dyDescent="0.25">
      <c r="A93" s="133">
        <v>74</v>
      </c>
      <c r="B93" s="129" t="s">
        <v>1469</v>
      </c>
      <c r="C93" s="132" t="s">
        <v>1443</v>
      </c>
    </row>
    <row r="94" spans="1:8" x14ac:dyDescent="0.25">
      <c r="A94" s="133">
        <v>75</v>
      </c>
      <c r="B94" s="129" t="s">
        <v>1470</v>
      </c>
      <c r="C94" s="132" t="s">
        <v>1443</v>
      </c>
    </row>
    <row r="95" spans="1:8" x14ac:dyDescent="0.25">
      <c r="A95" s="133">
        <v>76</v>
      </c>
      <c r="B95" s="129" t="s">
        <v>1470</v>
      </c>
      <c r="C95" s="132" t="s">
        <v>1443</v>
      </c>
    </row>
    <row r="96" spans="1:8" x14ac:dyDescent="0.25">
      <c r="A96" s="133">
        <v>77</v>
      </c>
      <c r="B96" s="129" t="s">
        <v>1470</v>
      </c>
      <c r="C96" s="132" t="s">
        <v>1443</v>
      </c>
    </row>
    <row r="97" spans="1:3" x14ac:dyDescent="0.25">
      <c r="A97" s="133">
        <v>78</v>
      </c>
      <c r="B97" s="129" t="s">
        <v>1471</v>
      </c>
      <c r="C97" s="132" t="s">
        <v>1443</v>
      </c>
    </row>
    <row r="98" spans="1:3" x14ac:dyDescent="0.25">
      <c r="A98" s="133">
        <v>79</v>
      </c>
      <c r="B98" s="129" t="s">
        <v>1472</v>
      </c>
      <c r="C98" s="132" t="s">
        <v>1463</v>
      </c>
    </row>
    <row r="99" spans="1:3" x14ac:dyDescent="0.25">
      <c r="A99" s="133">
        <v>80</v>
      </c>
      <c r="B99" s="129" t="s">
        <v>1473</v>
      </c>
      <c r="C99" s="132" t="s">
        <v>1443</v>
      </c>
    </row>
    <row r="100" spans="1:3" x14ac:dyDescent="0.25">
      <c r="A100" s="133">
        <v>81</v>
      </c>
      <c r="B100" s="129" t="s">
        <v>1474</v>
      </c>
      <c r="C100" s="132" t="s">
        <v>1443</v>
      </c>
    </row>
    <row r="101" spans="1:3" x14ac:dyDescent="0.25">
      <c r="A101" s="133">
        <v>82</v>
      </c>
      <c r="B101" s="129" t="s">
        <v>1475</v>
      </c>
      <c r="C101" s="132" t="s">
        <v>1443</v>
      </c>
    </row>
    <row r="102" spans="1:3" x14ac:dyDescent="0.25">
      <c r="A102" s="133">
        <v>83</v>
      </c>
      <c r="B102" s="129" t="s">
        <v>1475</v>
      </c>
      <c r="C102" s="132" t="s">
        <v>1443</v>
      </c>
    </row>
    <row r="103" spans="1:3" x14ac:dyDescent="0.25">
      <c r="A103" s="133">
        <v>84</v>
      </c>
      <c r="B103" s="129" t="s">
        <v>1475</v>
      </c>
      <c r="C103" s="132" t="s">
        <v>1443</v>
      </c>
    </row>
    <row r="104" spans="1:3" x14ac:dyDescent="0.25">
      <c r="A104" s="133">
        <v>85</v>
      </c>
      <c r="B104" s="129" t="s">
        <v>1475</v>
      </c>
      <c r="C104" s="132" t="s">
        <v>1443</v>
      </c>
    </row>
    <row r="105" spans="1:3" x14ac:dyDescent="0.25">
      <c r="A105" s="133">
        <v>86</v>
      </c>
      <c r="B105" s="129" t="s">
        <v>1475</v>
      </c>
      <c r="C105" s="132" t="s">
        <v>1443</v>
      </c>
    </row>
    <row r="106" spans="1:3" x14ac:dyDescent="0.25">
      <c r="A106" s="133">
        <v>87</v>
      </c>
      <c r="B106" s="129" t="s">
        <v>1475</v>
      </c>
      <c r="C106" s="132" t="s">
        <v>1443</v>
      </c>
    </row>
    <row r="107" spans="1:3" x14ac:dyDescent="0.25">
      <c r="A107" s="133">
        <v>88</v>
      </c>
      <c r="B107" s="129" t="s">
        <v>1475</v>
      </c>
      <c r="C107" s="132" t="s">
        <v>1443</v>
      </c>
    </row>
    <row r="108" spans="1:3" x14ac:dyDescent="0.25">
      <c r="A108" s="133">
        <v>91</v>
      </c>
      <c r="B108" s="129" t="s">
        <v>1476</v>
      </c>
      <c r="C108" s="132" t="s">
        <v>1443</v>
      </c>
    </row>
    <row r="109" spans="1:3" x14ac:dyDescent="0.25">
      <c r="A109" s="133">
        <v>92</v>
      </c>
      <c r="B109" s="129" t="s">
        <v>1476</v>
      </c>
      <c r="C109" s="132" t="s">
        <v>1443</v>
      </c>
    </row>
    <row r="110" spans="1:3" x14ac:dyDescent="0.25">
      <c r="A110" s="133">
        <v>93</v>
      </c>
      <c r="B110" s="129" t="s">
        <v>1477</v>
      </c>
      <c r="C110" s="132" t="s">
        <v>1463</v>
      </c>
    </row>
    <row r="111" spans="1:3" x14ac:dyDescent="0.25">
      <c r="A111" s="133">
        <v>94</v>
      </c>
      <c r="B111" s="129" t="s">
        <v>1476</v>
      </c>
      <c r="C111" s="132" t="s">
        <v>1443</v>
      </c>
    </row>
    <row r="112" spans="1:3" x14ac:dyDescent="0.25">
      <c r="A112" s="133">
        <v>95</v>
      </c>
      <c r="B112" s="129" t="s">
        <v>1476</v>
      </c>
      <c r="C112" s="132" t="s">
        <v>1443</v>
      </c>
    </row>
    <row r="113" spans="1:3" x14ac:dyDescent="0.25">
      <c r="A113" s="133">
        <v>96</v>
      </c>
      <c r="B113" s="129" t="s">
        <v>1476</v>
      </c>
      <c r="C113" s="132" t="s">
        <v>1443</v>
      </c>
    </row>
    <row r="114" spans="1:3" x14ac:dyDescent="0.25">
      <c r="A114" s="133">
        <v>97</v>
      </c>
      <c r="B114" s="129" t="s">
        <v>1478</v>
      </c>
      <c r="C114" s="132" t="s">
        <v>1443</v>
      </c>
    </row>
    <row r="115" spans="1:3" x14ac:dyDescent="0.25">
      <c r="A115" s="133">
        <v>98</v>
      </c>
      <c r="B115" s="129" t="s">
        <v>1479</v>
      </c>
      <c r="C115" s="132" t="s">
        <v>1443</v>
      </c>
    </row>
    <row r="116" spans="1:3" x14ac:dyDescent="0.25">
      <c r="A116" s="133">
        <v>99</v>
      </c>
      <c r="B116" s="129" t="s">
        <v>1480</v>
      </c>
      <c r="C116" s="132" t="s">
        <v>1443</v>
      </c>
    </row>
    <row r="117" spans="1:3" x14ac:dyDescent="0.25">
      <c r="A117" s="133">
        <v>100</v>
      </c>
      <c r="B117" s="129" t="s">
        <v>1480</v>
      </c>
      <c r="C117" s="132" t="s">
        <v>1443</v>
      </c>
    </row>
    <row r="118" spans="1:3" x14ac:dyDescent="0.25">
      <c r="A118" s="133">
        <v>101</v>
      </c>
      <c r="B118" s="129" t="s">
        <v>1481</v>
      </c>
      <c r="C118" s="132" t="s">
        <v>1443</v>
      </c>
    </row>
    <row r="119" spans="1:3" x14ac:dyDescent="0.25">
      <c r="A119" s="133">
        <v>102</v>
      </c>
      <c r="B119" s="129" t="s">
        <v>1481</v>
      </c>
      <c r="C119" s="132" t="s">
        <v>1443</v>
      </c>
    </row>
    <row r="120" spans="1:3" x14ac:dyDescent="0.25">
      <c r="A120" s="133">
        <v>103</v>
      </c>
      <c r="B120" s="129" t="s">
        <v>1481</v>
      </c>
      <c r="C120" s="132" t="s">
        <v>1443</v>
      </c>
    </row>
    <row r="121" spans="1:3" x14ac:dyDescent="0.25">
      <c r="A121" s="133">
        <v>104</v>
      </c>
      <c r="B121" s="129" t="s">
        <v>1482</v>
      </c>
      <c r="C121" s="132" t="s">
        <v>1443</v>
      </c>
    </row>
    <row r="122" spans="1:3" x14ac:dyDescent="0.25">
      <c r="A122" s="133">
        <v>105</v>
      </c>
      <c r="B122" s="129" t="s">
        <v>1482</v>
      </c>
      <c r="C122" s="132" t="s">
        <v>1443</v>
      </c>
    </row>
    <row r="123" spans="1:3" x14ac:dyDescent="0.25">
      <c r="A123" s="133">
        <v>106</v>
      </c>
      <c r="B123" s="129" t="s">
        <v>1482</v>
      </c>
      <c r="C123" s="132" t="s">
        <v>1443</v>
      </c>
    </row>
    <row r="124" spans="1:3" x14ac:dyDescent="0.25">
      <c r="A124" s="133">
        <v>107</v>
      </c>
      <c r="B124" s="129" t="s">
        <v>1482</v>
      </c>
      <c r="C124" s="132" t="s">
        <v>1443</v>
      </c>
    </row>
    <row r="125" spans="1:3" x14ac:dyDescent="0.25">
      <c r="A125" s="133">
        <v>108</v>
      </c>
      <c r="B125" s="129" t="s">
        <v>1482</v>
      </c>
      <c r="C125" s="132" t="s">
        <v>1443</v>
      </c>
    </row>
    <row r="126" spans="1:3" x14ac:dyDescent="0.25">
      <c r="A126" s="133">
        <v>109</v>
      </c>
      <c r="B126" s="129" t="s">
        <v>1482</v>
      </c>
      <c r="C126" s="132" t="s">
        <v>1443</v>
      </c>
    </row>
    <row r="127" spans="1:3" x14ac:dyDescent="0.25">
      <c r="A127" s="133">
        <v>110</v>
      </c>
      <c r="B127" s="129" t="s">
        <v>1482</v>
      </c>
      <c r="C127" s="132" t="s">
        <v>1443</v>
      </c>
    </row>
    <row r="128" spans="1:3" x14ac:dyDescent="0.25">
      <c r="A128" s="133">
        <v>111</v>
      </c>
      <c r="B128" s="129" t="s">
        <v>1483</v>
      </c>
      <c r="C128" s="132" t="s">
        <v>1443</v>
      </c>
    </row>
    <row r="129" spans="1:3" x14ac:dyDescent="0.25">
      <c r="A129" s="133">
        <v>112</v>
      </c>
      <c r="B129" s="129" t="s">
        <v>1484</v>
      </c>
      <c r="C129" s="132" t="s">
        <v>1443</v>
      </c>
    </row>
    <row r="130" spans="1:3" x14ac:dyDescent="0.25">
      <c r="A130" s="133">
        <v>113</v>
      </c>
      <c r="B130" s="129" t="s">
        <v>1484</v>
      </c>
      <c r="C130" s="132" t="s">
        <v>1443</v>
      </c>
    </row>
    <row r="131" spans="1:3" x14ac:dyDescent="0.25">
      <c r="A131" s="133">
        <v>115</v>
      </c>
      <c r="B131" s="129" t="s">
        <v>1484</v>
      </c>
      <c r="C131" s="132" t="s">
        <v>1443</v>
      </c>
    </row>
    <row r="132" spans="1:3" x14ac:dyDescent="0.25">
      <c r="A132" s="133">
        <v>116</v>
      </c>
      <c r="B132" s="129" t="s">
        <v>1484</v>
      </c>
      <c r="C132" s="132" t="s">
        <v>1443</v>
      </c>
    </row>
    <row r="133" spans="1:3" x14ac:dyDescent="0.25">
      <c r="A133" s="133">
        <v>117</v>
      </c>
      <c r="B133" s="129" t="s">
        <v>1484</v>
      </c>
      <c r="C133" s="132" t="s">
        <v>1443</v>
      </c>
    </row>
    <row r="134" spans="1:3" x14ac:dyDescent="0.25">
      <c r="A134" s="133">
        <v>118</v>
      </c>
      <c r="B134" s="129" t="s">
        <v>1485</v>
      </c>
      <c r="C134" s="132" t="s">
        <v>1443</v>
      </c>
    </row>
    <row r="135" spans="1:3" x14ac:dyDescent="0.25">
      <c r="A135" s="133">
        <v>119</v>
      </c>
      <c r="B135" s="129" t="s">
        <v>1485</v>
      </c>
      <c r="C135" s="132" t="s">
        <v>1443</v>
      </c>
    </row>
    <row r="136" spans="1:3" x14ac:dyDescent="0.25">
      <c r="A136" s="133">
        <v>120</v>
      </c>
      <c r="B136" s="129" t="s">
        <v>1456</v>
      </c>
      <c r="C136" s="132" t="s">
        <v>1443</v>
      </c>
    </row>
    <row r="137" spans="1:3" x14ac:dyDescent="0.25">
      <c r="A137" s="133">
        <v>121</v>
      </c>
      <c r="B137" s="129" t="s">
        <v>1486</v>
      </c>
      <c r="C137" s="132" t="s">
        <v>1463</v>
      </c>
    </row>
    <row r="138" spans="1:3" x14ac:dyDescent="0.25">
      <c r="A138" s="133">
        <v>122</v>
      </c>
      <c r="B138" s="129" t="s">
        <v>1487</v>
      </c>
      <c r="C138" s="132" t="s">
        <v>1463</v>
      </c>
    </row>
    <row r="139" spans="1:3" x14ac:dyDescent="0.25">
      <c r="A139" s="133">
        <v>123</v>
      </c>
      <c r="B139" s="129" t="s">
        <v>1488</v>
      </c>
      <c r="C139" s="132" t="s">
        <v>1463</v>
      </c>
    </row>
    <row r="140" spans="1:3" x14ac:dyDescent="0.25">
      <c r="A140" s="133">
        <v>124</v>
      </c>
      <c r="B140" s="129" t="s">
        <v>1488</v>
      </c>
      <c r="C140" s="132" t="s">
        <v>1463</v>
      </c>
    </row>
    <row r="141" spans="1:3" x14ac:dyDescent="0.25">
      <c r="A141" s="133">
        <v>125</v>
      </c>
      <c r="B141" s="129" t="s">
        <v>1488</v>
      </c>
      <c r="C141" s="132" t="s">
        <v>1463</v>
      </c>
    </row>
    <row r="142" spans="1:3" x14ac:dyDescent="0.25">
      <c r="A142" s="133">
        <v>126</v>
      </c>
      <c r="B142" s="129" t="s">
        <v>1489</v>
      </c>
      <c r="C142" s="132" t="s">
        <v>1463</v>
      </c>
    </row>
    <row r="143" spans="1:3" x14ac:dyDescent="0.25">
      <c r="A143" s="133">
        <v>127</v>
      </c>
      <c r="B143" s="129" t="s">
        <v>1490</v>
      </c>
      <c r="C143" s="132" t="s">
        <v>1463</v>
      </c>
    </row>
    <row r="144" spans="1:3" x14ac:dyDescent="0.25">
      <c r="A144" s="133">
        <v>128</v>
      </c>
      <c r="B144" s="129" t="s">
        <v>1491</v>
      </c>
      <c r="C144" s="132" t="s">
        <v>1463</v>
      </c>
    </row>
    <row r="145" spans="1:3" x14ac:dyDescent="0.25">
      <c r="A145" s="133">
        <v>129</v>
      </c>
      <c r="B145" s="129" t="s">
        <v>1490</v>
      </c>
      <c r="C145" s="132" t="s">
        <v>1463</v>
      </c>
    </row>
    <row r="146" spans="1:3" x14ac:dyDescent="0.25">
      <c r="A146" s="133">
        <v>130</v>
      </c>
      <c r="B146" s="129" t="s">
        <v>1492</v>
      </c>
      <c r="C146" s="132" t="s">
        <v>1463</v>
      </c>
    </row>
    <row r="147" spans="1:3" x14ac:dyDescent="0.25">
      <c r="A147" s="133">
        <v>131</v>
      </c>
      <c r="B147" s="129" t="s">
        <v>1492</v>
      </c>
      <c r="C147" s="132" t="s">
        <v>1463</v>
      </c>
    </row>
    <row r="148" spans="1:3" x14ac:dyDescent="0.25">
      <c r="A148" s="133">
        <v>132</v>
      </c>
      <c r="B148" s="129" t="s">
        <v>1493</v>
      </c>
      <c r="C148" s="132" t="s">
        <v>1463</v>
      </c>
    </row>
    <row r="149" spans="1:3" x14ac:dyDescent="0.25">
      <c r="A149" s="133">
        <v>133</v>
      </c>
      <c r="B149" s="129" t="s">
        <v>1493</v>
      </c>
      <c r="C149" s="132" t="s">
        <v>1463</v>
      </c>
    </row>
    <row r="150" spans="1:3" x14ac:dyDescent="0.25">
      <c r="A150" s="133">
        <v>134</v>
      </c>
      <c r="B150" s="129" t="s">
        <v>1493</v>
      </c>
      <c r="C150" s="132" t="s">
        <v>1463</v>
      </c>
    </row>
    <row r="151" spans="1:3" x14ac:dyDescent="0.25">
      <c r="A151" s="133">
        <v>135</v>
      </c>
      <c r="B151" s="129" t="s">
        <v>1493</v>
      </c>
      <c r="C151" s="132" t="s">
        <v>1463</v>
      </c>
    </row>
    <row r="152" spans="1:3" x14ac:dyDescent="0.25">
      <c r="A152" s="133">
        <v>136</v>
      </c>
      <c r="B152" s="129" t="s">
        <v>1493</v>
      </c>
      <c r="C152" s="132" t="s">
        <v>1463</v>
      </c>
    </row>
    <row r="153" spans="1:3" x14ac:dyDescent="0.25">
      <c r="A153" s="133">
        <v>137</v>
      </c>
      <c r="B153" s="129" t="s">
        <v>1493</v>
      </c>
      <c r="C153" s="132" t="s">
        <v>1463</v>
      </c>
    </row>
    <row r="154" spans="1:3" x14ac:dyDescent="0.25">
      <c r="A154" s="133">
        <v>138</v>
      </c>
      <c r="B154" s="129" t="s">
        <v>1493</v>
      </c>
      <c r="C154" s="132" t="s">
        <v>1463</v>
      </c>
    </row>
    <row r="155" spans="1:3" x14ac:dyDescent="0.25">
      <c r="A155" s="133">
        <v>140</v>
      </c>
      <c r="B155" s="129" t="s">
        <v>1477</v>
      </c>
      <c r="C155" s="132" t="s">
        <v>1463</v>
      </c>
    </row>
    <row r="156" spans="1:3" x14ac:dyDescent="0.25">
      <c r="A156" s="133">
        <v>141</v>
      </c>
      <c r="B156" s="129" t="s">
        <v>1494</v>
      </c>
      <c r="C156" s="132" t="s">
        <v>1463</v>
      </c>
    </row>
    <row r="157" spans="1:3" x14ac:dyDescent="0.25">
      <c r="A157" s="133">
        <v>142</v>
      </c>
      <c r="B157" s="129" t="s">
        <v>1494</v>
      </c>
      <c r="C157" s="132" t="s">
        <v>1463</v>
      </c>
    </row>
    <row r="158" spans="1:3" x14ac:dyDescent="0.25">
      <c r="A158" s="133">
        <v>143</v>
      </c>
      <c r="B158" s="129" t="s">
        <v>1480</v>
      </c>
      <c r="C158" s="132" t="s">
        <v>1443</v>
      </c>
    </row>
    <row r="159" spans="1:3" x14ac:dyDescent="0.25">
      <c r="A159" s="133">
        <v>144</v>
      </c>
      <c r="B159" s="129" t="s">
        <v>1495</v>
      </c>
      <c r="C159" s="132" t="s">
        <v>1463</v>
      </c>
    </row>
    <row r="160" spans="1:3" x14ac:dyDescent="0.25">
      <c r="A160" s="133">
        <v>145</v>
      </c>
      <c r="B160" s="129" t="s">
        <v>1495</v>
      </c>
      <c r="C160" s="132" t="s">
        <v>1463</v>
      </c>
    </row>
    <row r="161" spans="1:3" x14ac:dyDescent="0.25">
      <c r="A161" s="133">
        <v>146</v>
      </c>
      <c r="B161" s="129" t="s">
        <v>1495</v>
      </c>
      <c r="C161" s="132" t="s">
        <v>1463</v>
      </c>
    </row>
    <row r="162" spans="1:3" x14ac:dyDescent="0.25">
      <c r="A162" s="133">
        <v>147</v>
      </c>
      <c r="B162" s="129" t="s">
        <v>1495</v>
      </c>
      <c r="C162" s="132" t="s">
        <v>1463</v>
      </c>
    </row>
    <row r="163" spans="1:3" x14ac:dyDescent="0.25">
      <c r="A163" s="133">
        <v>148</v>
      </c>
      <c r="B163" s="129" t="s">
        <v>1496</v>
      </c>
      <c r="C163" s="132" t="s">
        <v>1463</v>
      </c>
    </row>
    <row r="164" spans="1:3" x14ac:dyDescent="0.25">
      <c r="A164" s="133">
        <v>149</v>
      </c>
      <c r="B164" s="129" t="s">
        <v>1497</v>
      </c>
      <c r="C164" s="132" t="s">
        <v>1463</v>
      </c>
    </row>
    <row r="165" spans="1:3" x14ac:dyDescent="0.25">
      <c r="A165" s="133">
        <v>150</v>
      </c>
      <c r="B165" s="129" t="s">
        <v>1489</v>
      </c>
      <c r="C165" s="132" t="s">
        <v>1463</v>
      </c>
    </row>
    <row r="166" spans="1:3" x14ac:dyDescent="0.25">
      <c r="A166" s="133">
        <v>151</v>
      </c>
      <c r="B166" s="129" t="s">
        <v>1489</v>
      </c>
      <c r="C166" s="132" t="s">
        <v>1463</v>
      </c>
    </row>
    <row r="167" spans="1:3" x14ac:dyDescent="0.25">
      <c r="A167" s="133">
        <v>152</v>
      </c>
      <c r="B167" s="129" t="s">
        <v>1489</v>
      </c>
      <c r="C167" s="132" t="s">
        <v>1463</v>
      </c>
    </row>
    <row r="168" spans="1:3" x14ac:dyDescent="0.25">
      <c r="A168" s="133">
        <v>153</v>
      </c>
      <c r="B168" s="129" t="s">
        <v>1489</v>
      </c>
      <c r="C168" s="132" t="s">
        <v>1463</v>
      </c>
    </row>
    <row r="169" spans="1:3" x14ac:dyDescent="0.25">
      <c r="A169" s="133">
        <v>154</v>
      </c>
      <c r="B169" s="129" t="s">
        <v>1489</v>
      </c>
      <c r="C169" s="132" t="s">
        <v>1463</v>
      </c>
    </row>
    <row r="170" spans="1:3" x14ac:dyDescent="0.25">
      <c r="A170" s="133">
        <v>155</v>
      </c>
      <c r="B170" s="129" t="s">
        <v>1477</v>
      </c>
      <c r="C170" s="132" t="s">
        <v>1443</v>
      </c>
    </row>
    <row r="171" spans="1:3" x14ac:dyDescent="0.25">
      <c r="A171" s="133">
        <v>156</v>
      </c>
      <c r="B171" s="129" t="s">
        <v>1489</v>
      </c>
      <c r="C171" s="132" t="s">
        <v>1463</v>
      </c>
    </row>
    <row r="172" spans="1:3" x14ac:dyDescent="0.25">
      <c r="A172" s="133">
        <v>157</v>
      </c>
      <c r="B172" s="129" t="s">
        <v>1489</v>
      </c>
      <c r="C172" s="132" t="s">
        <v>1463</v>
      </c>
    </row>
    <row r="173" spans="1:3" x14ac:dyDescent="0.25">
      <c r="A173" s="133">
        <v>158</v>
      </c>
      <c r="B173" s="129" t="s">
        <v>1489</v>
      </c>
      <c r="C173" s="132" t="s">
        <v>1463</v>
      </c>
    </row>
    <row r="174" spans="1:3" x14ac:dyDescent="0.25">
      <c r="A174" s="133">
        <v>159</v>
      </c>
      <c r="B174" s="129" t="s">
        <v>1464</v>
      </c>
      <c r="C174" s="132" t="s">
        <v>1443</v>
      </c>
    </row>
    <row r="175" spans="1:3" x14ac:dyDescent="0.25">
      <c r="A175" s="133">
        <v>160</v>
      </c>
      <c r="B175" s="129" t="s">
        <v>1489</v>
      </c>
      <c r="C175" s="132" t="s">
        <v>1463</v>
      </c>
    </row>
    <row r="176" spans="1:3" x14ac:dyDescent="0.25">
      <c r="A176" s="133">
        <v>161</v>
      </c>
      <c r="B176" s="129" t="s">
        <v>1489</v>
      </c>
      <c r="C176" s="132" t="s">
        <v>1463</v>
      </c>
    </row>
    <row r="177" spans="1:3" x14ac:dyDescent="0.25">
      <c r="A177" s="133">
        <v>162</v>
      </c>
      <c r="B177" s="129" t="s">
        <v>1489</v>
      </c>
      <c r="C177" s="132" t="s">
        <v>1463</v>
      </c>
    </row>
    <row r="178" spans="1:3" x14ac:dyDescent="0.25">
      <c r="A178" s="133">
        <v>163</v>
      </c>
      <c r="B178" s="129" t="s">
        <v>1489</v>
      </c>
      <c r="C178" s="132" t="s">
        <v>1463</v>
      </c>
    </row>
    <row r="179" spans="1:3" x14ac:dyDescent="0.25">
      <c r="A179" s="133">
        <v>164</v>
      </c>
      <c r="B179" s="129" t="s">
        <v>1489</v>
      </c>
      <c r="C179" s="132" t="s">
        <v>1463</v>
      </c>
    </row>
    <row r="180" spans="1:3" x14ac:dyDescent="0.25">
      <c r="A180" s="133">
        <v>165</v>
      </c>
      <c r="B180" s="129" t="s">
        <v>1489</v>
      </c>
      <c r="C180" s="132" t="s">
        <v>1463</v>
      </c>
    </row>
    <row r="181" spans="1:3" x14ac:dyDescent="0.25">
      <c r="A181" s="133">
        <v>166</v>
      </c>
      <c r="B181" s="129" t="s">
        <v>1489</v>
      </c>
      <c r="C181" s="132" t="s">
        <v>1463</v>
      </c>
    </row>
    <row r="182" spans="1:3" x14ac:dyDescent="0.25">
      <c r="A182" s="133">
        <v>167</v>
      </c>
      <c r="B182" s="129" t="s">
        <v>1489</v>
      </c>
      <c r="C182" s="132" t="s">
        <v>1463</v>
      </c>
    </row>
    <row r="183" spans="1:3" x14ac:dyDescent="0.25">
      <c r="A183" s="133">
        <v>168</v>
      </c>
      <c r="B183" s="129" t="s">
        <v>1489</v>
      </c>
      <c r="C183" s="132" t="s">
        <v>1463</v>
      </c>
    </row>
    <row r="184" spans="1:3" x14ac:dyDescent="0.25">
      <c r="A184" s="133">
        <v>169</v>
      </c>
      <c r="B184" s="129" t="s">
        <v>1489</v>
      </c>
      <c r="C184" s="132" t="s">
        <v>1463</v>
      </c>
    </row>
    <row r="185" spans="1:3" x14ac:dyDescent="0.25">
      <c r="A185" s="133">
        <v>170</v>
      </c>
      <c r="B185" s="129" t="s">
        <v>1489</v>
      </c>
      <c r="C185" s="132" t="s">
        <v>1463</v>
      </c>
    </row>
    <row r="186" spans="1:3" x14ac:dyDescent="0.25">
      <c r="A186" s="133">
        <v>171</v>
      </c>
      <c r="B186" s="129" t="s">
        <v>1489</v>
      </c>
      <c r="C186" s="132" t="s">
        <v>1463</v>
      </c>
    </row>
    <row r="187" spans="1:3" x14ac:dyDescent="0.25">
      <c r="A187" s="133">
        <v>172</v>
      </c>
      <c r="B187" s="129" t="s">
        <v>1489</v>
      </c>
      <c r="C187" s="132" t="s">
        <v>1463</v>
      </c>
    </row>
    <row r="188" spans="1:3" x14ac:dyDescent="0.25">
      <c r="A188" s="133">
        <v>173</v>
      </c>
      <c r="B188" s="129" t="s">
        <v>1489</v>
      </c>
      <c r="C188" s="132" t="s">
        <v>1463</v>
      </c>
    </row>
    <row r="189" spans="1:3" x14ac:dyDescent="0.25">
      <c r="A189" s="133">
        <v>174</v>
      </c>
      <c r="B189" s="129" t="s">
        <v>1489</v>
      </c>
      <c r="C189" s="132" t="s">
        <v>1463</v>
      </c>
    </row>
    <row r="190" spans="1:3" x14ac:dyDescent="0.25">
      <c r="A190" s="133">
        <v>175</v>
      </c>
      <c r="B190" s="129" t="s">
        <v>1489</v>
      </c>
      <c r="C190" s="132" t="s">
        <v>1463</v>
      </c>
    </row>
    <row r="191" spans="1:3" x14ac:dyDescent="0.25">
      <c r="A191" s="133">
        <v>176</v>
      </c>
      <c r="B191" s="129" t="s">
        <v>1489</v>
      </c>
      <c r="C191" s="132" t="s">
        <v>1463</v>
      </c>
    </row>
    <row r="192" spans="1:3" x14ac:dyDescent="0.25">
      <c r="A192" s="133">
        <v>177</v>
      </c>
      <c r="B192" s="129" t="s">
        <v>1489</v>
      </c>
      <c r="C192" s="132" t="s">
        <v>1463</v>
      </c>
    </row>
    <row r="193" spans="1:3" x14ac:dyDescent="0.25">
      <c r="A193" s="133">
        <v>178</v>
      </c>
      <c r="B193" s="129" t="s">
        <v>1498</v>
      </c>
      <c r="C193" s="132" t="s">
        <v>1463</v>
      </c>
    </row>
    <row r="194" spans="1:3" x14ac:dyDescent="0.25">
      <c r="A194" s="133">
        <v>179</v>
      </c>
      <c r="B194" s="129" t="s">
        <v>1489</v>
      </c>
      <c r="C194" s="132" t="s">
        <v>1463</v>
      </c>
    </row>
    <row r="195" spans="1:3" x14ac:dyDescent="0.25">
      <c r="A195" s="133">
        <v>180</v>
      </c>
      <c r="B195" s="129" t="s">
        <v>1489</v>
      </c>
      <c r="C195" s="132" t="s">
        <v>1463</v>
      </c>
    </row>
    <row r="196" spans="1:3" x14ac:dyDescent="0.25">
      <c r="A196" s="133">
        <v>181</v>
      </c>
      <c r="B196" s="129" t="s">
        <v>1489</v>
      </c>
      <c r="C196" s="132" t="s">
        <v>1463</v>
      </c>
    </row>
    <row r="197" spans="1:3" x14ac:dyDescent="0.25">
      <c r="A197" s="133">
        <v>182</v>
      </c>
      <c r="B197" s="129" t="s">
        <v>1489</v>
      </c>
      <c r="C197" s="132" t="s">
        <v>1463</v>
      </c>
    </row>
    <row r="198" spans="1:3" x14ac:dyDescent="0.25">
      <c r="A198" s="133">
        <v>183</v>
      </c>
      <c r="B198" s="129" t="s">
        <v>1489</v>
      </c>
      <c r="C198" s="132" t="s">
        <v>1463</v>
      </c>
    </row>
    <row r="199" spans="1:3" x14ac:dyDescent="0.25">
      <c r="A199" s="133">
        <v>184</v>
      </c>
      <c r="B199" s="129" t="s">
        <v>1489</v>
      </c>
      <c r="C199" s="132" t="s">
        <v>1463</v>
      </c>
    </row>
    <row r="200" spans="1:3" x14ac:dyDescent="0.25">
      <c r="A200" s="133">
        <v>185</v>
      </c>
      <c r="B200" s="129" t="s">
        <v>1489</v>
      </c>
      <c r="C200" s="132" t="s">
        <v>1463</v>
      </c>
    </row>
    <row r="201" spans="1:3" x14ac:dyDescent="0.25">
      <c r="A201" s="133">
        <v>186</v>
      </c>
      <c r="B201" s="129" t="s">
        <v>1489</v>
      </c>
      <c r="C201" s="132" t="s">
        <v>1463</v>
      </c>
    </row>
    <row r="202" spans="1:3" x14ac:dyDescent="0.25">
      <c r="A202" s="133">
        <v>187</v>
      </c>
      <c r="B202" s="129" t="s">
        <v>1489</v>
      </c>
      <c r="C202" s="132" t="s">
        <v>1463</v>
      </c>
    </row>
    <row r="203" spans="1:3" x14ac:dyDescent="0.25">
      <c r="A203" s="133">
        <v>188</v>
      </c>
      <c r="B203" s="129" t="s">
        <v>1489</v>
      </c>
      <c r="C203" s="132" t="s">
        <v>1463</v>
      </c>
    </row>
    <row r="204" spans="1:3" x14ac:dyDescent="0.25">
      <c r="A204" s="133">
        <v>189</v>
      </c>
      <c r="B204" s="129" t="s">
        <v>1489</v>
      </c>
      <c r="C204" s="132" t="s">
        <v>1443</v>
      </c>
    </row>
    <row r="205" spans="1:3" x14ac:dyDescent="0.25">
      <c r="A205" s="133">
        <v>190</v>
      </c>
      <c r="B205" s="129" t="s">
        <v>1489</v>
      </c>
      <c r="C205" s="132" t="s">
        <v>1443</v>
      </c>
    </row>
    <row r="206" spans="1:3" x14ac:dyDescent="0.25">
      <c r="A206" s="133">
        <v>191</v>
      </c>
      <c r="B206" s="129" t="s">
        <v>1489</v>
      </c>
      <c r="C206" s="132" t="s">
        <v>1443</v>
      </c>
    </row>
    <row r="207" spans="1:3" x14ac:dyDescent="0.25">
      <c r="A207" s="133">
        <v>192</v>
      </c>
      <c r="B207" s="129" t="s">
        <v>1489</v>
      </c>
      <c r="C207" s="132" t="s">
        <v>1443</v>
      </c>
    </row>
    <row r="208" spans="1:3" x14ac:dyDescent="0.25">
      <c r="A208" s="133">
        <v>193</v>
      </c>
      <c r="B208" s="129" t="s">
        <v>1489</v>
      </c>
      <c r="C208" s="132" t="s">
        <v>1443</v>
      </c>
    </row>
    <row r="209" spans="1:3" x14ac:dyDescent="0.25">
      <c r="A209" s="133">
        <v>194</v>
      </c>
      <c r="B209" s="129" t="s">
        <v>1489</v>
      </c>
      <c r="C209" s="132" t="s">
        <v>1443</v>
      </c>
    </row>
    <row r="210" spans="1:3" x14ac:dyDescent="0.25">
      <c r="A210" s="133">
        <v>195</v>
      </c>
      <c r="B210" s="129" t="s">
        <v>1489</v>
      </c>
      <c r="C210" s="132" t="s">
        <v>1443</v>
      </c>
    </row>
    <row r="211" spans="1:3" x14ac:dyDescent="0.25">
      <c r="A211" s="133">
        <v>196</v>
      </c>
      <c r="B211" s="129" t="s">
        <v>1489</v>
      </c>
      <c r="C211" s="132" t="s">
        <v>1443</v>
      </c>
    </row>
    <row r="212" spans="1:3" x14ac:dyDescent="0.25">
      <c r="A212" s="133">
        <v>197</v>
      </c>
      <c r="B212" s="129" t="s">
        <v>1489</v>
      </c>
      <c r="C212" s="132" t="s">
        <v>1443</v>
      </c>
    </row>
    <row r="213" spans="1:3" x14ac:dyDescent="0.25">
      <c r="A213" s="133">
        <v>198</v>
      </c>
      <c r="B213" s="129" t="s">
        <v>1489</v>
      </c>
      <c r="C213" s="132" t="s">
        <v>1443</v>
      </c>
    </row>
    <row r="214" spans="1:3" x14ac:dyDescent="0.25">
      <c r="A214" s="133">
        <v>199</v>
      </c>
      <c r="B214" s="129" t="s">
        <v>1489</v>
      </c>
      <c r="C214" s="132" t="s">
        <v>1443</v>
      </c>
    </row>
    <row r="215" spans="1:3" x14ac:dyDescent="0.25">
      <c r="A215" s="133">
        <v>201</v>
      </c>
      <c r="B215" s="129" t="s">
        <v>1489</v>
      </c>
      <c r="C215" s="132" t="s">
        <v>1443</v>
      </c>
    </row>
    <row r="216" spans="1:3" x14ac:dyDescent="0.25">
      <c r="A216" s="133">
        <v>202</v>
      </c>
      <c r="B216" s="129" t="s">
        <v>1489</v>
      </c>
      <c r="C216" s="132" t="s">
        <v>1443</v>
      </c>
    </row>
    <row r="217" spans="1:3" x14ac:dyDescent="0.25">
      <c r="A217" s="133">
        <v>203</v>
      </c>
      <c r="B217" s="129" t="s">
        <v>1489</v>
      </c>
      <c r="C217" s="132" t="s">
        <v>1443</v>
      </c>
    </row>
    <row r="218" spans="1:3" x14ac:dyDescent="0.25">
      <c r="A218" s="133">
        <v>204</v>
      </c>
      <c r="B218" s="129" t="s">
        <v>1489</v>
      </c>
      <c r="C218" s="132" t="s">
        <v>1443</v>
      </c>
    </row>
    <row r="219" spans="1:3" x14ac:dyDescent="0.25">
      <c r="A219" s="133">
        <v>205</v>
      </c>
      <c r="B219" s="129" t="s">
        <v>1489</v>
      </c>
      <c r="C219" s="132" t="s">
        <v>1443</v>
      </c>
    </row>
    <row r="220" spans="1:3" x14ac:dyDescent="0.25">
      <c r="A220" s="133">
        <v>206</v>
      </c>
      <c r="B220" s="129" t="s">
        <v>1489</v>
      </c>
      <c r="C220" s="132" t="s">
        <v>1443</v>
      </c>
    </row>
    <row r="221" spans="1:3" x14ac:dyDescent="0.25">
      <c r="A221" s="133">
        <v>207</v>
      </c>
      <c r="B221" s="129" t="s">
        <v>1489</v>
      </c>
      <c r="C221" s="132" t="s">
        <v>1443</v>
      </c>
    </row>
    <row r="222" spans="1:3" x14ac:dyDescent="0.25">
      <c r="A222" s="133">
        <v>208</v>
      </c>
      <c r="B222" s="129" t="s">
        <v>1489</v>
      </c>
      <c r="C222" s="132" t="s">
        <v>1443</v>
      </c>
    </row>
    <row r="223" spans="1:3" x14ac:dyDescent="0.25">
      <c r="A223" s="133">
        <v>209</v>
      </c>
      <c r="B223" s="129" t="s">
        <v>1489</v>
      </c>
      <c r="C223" s="132" t="s">
        <v>1463</v>
      </c>
    </row>
    <row r="224" spans="1:3" x14ac:dyDescent="0.25">
      <c r="A224" s="133">
        <v>210</v>
      </c>
      <c r="B224" s="129" t="s">
        <v>1489</v>
      </c>
      <c r="C224" s="132" t="s">
        <v>1463</v>
      </c>
    </row>
    <row r="225" spans="1:3" x14ac:dyDescent="0.25">
      <c r="A225" s="133">
        <v>211</v>
      </c>
      <c r="B225" s="129" t="s">
        <v>1489</v>
      </c>
      <c r="C225" s="132" t="s">
        <v>1463</v>
      </c>
    </row>
    <row r="226" spans="1:3" x14ac:dyDescent="0.25">
      <c r="A226" s="133">
        <v>212</v>
      </c>
      <c r="B226" s="129" t="s">
        <v>1489</v>
      </c>
      <c r="C226" s="132" t="s">
        <v>1463</v>
      </c>
    </row>
    <row r="227" spans="1:3" x14ac:dyDescent="0.25">
      <c r="A227" s="133">
        <v>213</v>
      </c>
      <c r="B227" s="129" t="s">
        <v>1489</v>
      </c>
      <c r="C227" s="132" t="s">
        <v>1463</v>
      </c>
    </row>
    <row r="228" spans="1:3" x14ac:dyDescent="0.25">
      <c r="A228" s="133">
        <v>214</v>
      </c>
      <c r="B228" s="129" t="s">
        <v>1489</v>
      </c>
      <c r="C228" s="132" t="s">
        <v>1463</v>
      </c>
    </row>
    <row r="229" spans="1:3" x14ac:dyDescent="0.25">
      <c r="A229" s="133">
        <v>215</v>
      </c>
      <c r="B229" s="129" t="s">
        <v>1489</v>
      </c>
      <c r="C229" s="132" t="s">
        <v>1463</v>
      </c>
    </row>
    <row r="230" spans="1:3" x14ac:dyDescent="0.25">
      <c r="A230" s="133">
        <v>216</v>
      </c>
      <c r="B230" s="129" t="s">
        <v>1489</v>
      </c>
      <c r="C230" s="132" t="s">
        <v>1463</v>
      </c>
    </row>
    <row r="231" spans="1:3" x14ac:dyDescent="0.25">
      <c r="A231" s="133">
        <v>217</v>
      </c>
      <c r="B231" s="129" t="s">
        <v>1489</v>
      </c>
      <c r="C231" s="132" t="s">
        <v>1463</v>
      </c>
    </row>
    <row r="232" spans="1:3" x14ac:dyDescent="0.25">
      <c r="A232" s="133">
        <v>218</v>
      </c>
      <c r="B232" s="129" t="s">
        <v>1489</v>
      </c>
      <c r="C232" s="132" t="s">
        <v>1463</v>
      </c>
    </row>
    <row r="233" spans="1:3" x14ac:dyDescent="0.25">
      <c r="A233" s="133">
        <v>219</v>
      </c>
      <c r="B233" s="129" t="s">
        <v>1489</v>
      </c>
      <c r="C233" s="132" t="s">
        <v>1463</v>
      </c>
    </row>
    <row r="234" spans="1:3" x14ac:dyDescent="0.25">
      <c r="A234" s="133">
        <v>220</v>
      </c>
      <c r="B234" s="129" t="s">
        <v>1489</v>
      </c>
      <c r="C234" s="132" t="s">
        <v>1463</v>
      </c>
    </row>
    <row r="235" spans="1:3" x14ac:dyDescent="0.25">
      <c r="A235" s="133">
        <v>221</v>
      </c>
      <c r="B235" s="129" t="s">
        <v>1489</v>
      </c>
      <c r="C235" s="132" t="s">
        <v>1463</v>
      </c>
    </row>
    <row r="236" spans="1:3" x14ac:dyDescent="0.25">
      <c r="A236" s="133">
        <v>222</v>
      </c>
      <c r="B236" s="129" t="s">
        <v>1489</v>
      </c>
      <c r="C236" s="132" t="s">
        <v>1463</v>
      </c>
    </row>
    <row r="237" spans="1:3" x14ac:dyDescent="0.25">
      <c r="A237" s="133">
        <v>223</v>
      </c>
      <c r="B237" s="129" t="s">
        <v>1489</v>
      </c>
      <c r="C237" s="132" t="s">
        <v>1463</v>
      </c>
    </row>
    <row r="238" spans="1:3" x14ac:dyDescent="0.25">
      <c r="A238" s="133">
        <v>224</v>
      </c>
      <c r="B238" s="129" t="s">
        <v>1489</v>
      </c>
      <c r="C238" s="132" t="s">
        <v>1463</v>
      </c>
    </row>
    <row r="239" spans="1:3" x14ac:dyDescent="0.25">
      <c r="A239" s="133">
        <v>225</v>
      </c>
      <c r="B239" s="129" t="s">
        <v>1489</v>
      </c>
      <c r="C239" s="132" t="s">
        <v>1463</v>
      </c>
    </row>
    <row r="240" spans="1:3" x14ac:dyDescent="0.25">
      <c r="A240" s="133">
        <v>226</v>
      </c>
      <c r="B240" s="129" t="s">
        <v>1489</v>
      </c>
      <c r="C240" s="132" t="s">
        <v>1463</v>
      </c>
    </row>
    <row r="241" spans="1:3" x14ac:dyDescent="0.25">
      <c r="A241" s="133">
        <v>227</v>
      </c>
      <c r="B241" s="129" t="s">
        <v>1489</v>
      </c>
      <c r="C241" s="132" t="s">
        <v>1463</v>
      </c>
    </row>
    <row r="242" spans="1:3" x14ac:dyDescent="0.25">
      <c r="A242" s="133">
        <v>228</v>
      </c>
      <c r="B242" s="129" t="s">
        <v>1499</v>
      </c>
      <c r="C242" s="132" t="s">
        <v>1443</v>
      </c>
    </row>
    <row r="243" spans="1:3" x14ac:dyDescent="0.25">
      <c r="A243" s="133">
        <v>229</v>
      </c>
      <c r="B243" s="129" t="s">
        <v>1499</v>
      </c>
      <c r="C243" s="132" t="s">
        <v>1443</v>
      </c>
    </row>
    <row r="244" spans="1:3" x14ac:dyDescent="0.25">
      <c r="A244" s="133">
        <v>230</v>
      </c>
      <c r="B244" s="129" t="s">
        <v>1489</v>
      </c>
      <c r="C244" s="132" t="s">
        <v>1443</v>
      </c>
    </row>
    <row r="245" spans="1:3" x14ac:dyDescent="0.25">
      <c r="A245" s="133">
        <v>231</v>
      </c>
      <c r="B245" s="129" t="s">
        <v>1477</v>
      </c>
      <c r="C245" s="132" t="s">
        <v>1463</v>
      </c>
    </row>
    <row r="246" spans="1:3" x14ac:dyDescent="0.25">
      <c r="A246" s="133">
        <v>233</v>
      </c>
      <c r="B246" s="129" t="s">
        <v>1477</v>
      </c>
      <c r="C246" s="132" t="s">
        <v>1463</v>
      </c>
    </row>
    <row r="247" spans="1:3" x14ac:dyDescent="0.25">
      <c r="A247" s="133">
        <v>234</v>
      </c>
      <c r="B247" s="129" t="s">
        <v>1477</v>
      </c>
      <c r="C247" s="132" t="s">
        <v>1463</v>
      </c>
    </row>
    <row r="248" spans="1:3" x14ac:dyDescent="0.25">
      <c r="A248" s="133">
        <v>235</v>
      </c>
      <c r="B248" s="129" t="s">
        <v>1477</v>
      </c>
      <c r="C248" s="132" t="s">
        <v>1463</v>
      </c>
    </row>
    <row r="249" spans="1:3" x14ac:dyDescent="0.25">
      <c r="A249" s="133">
        <v>236</v>
      </c>
      <c r="B249" s="129" t="s">
        <v>1477</v>
      </c>
      <c r="C249" s="132" t="s">
        <v>1463</v>
      </c>
    </row>
    <row r="250" spans="1:3" x14ac:dyDescent="0.25">
      <c r="A250" s="133">
        <v>237</v>
      </c>
      <c r="B250" s="129" t="s">
        <v>1477</v>
      </c>
      <c r="C250" s="132" t="s">
        <v>1463</v>
      </c>
    </row>
    <row r="251" spans="1:3" x14ac:dyDescent="0.25">
      <c r="A251" s="133">
        <v>238</v>
      </c>
      <c r="B251" s="129" t="s">
        <v>1489</v>
      </c>
      <c r="C251" s="132" t="s">
        <v>1463</v>
      </c>
    </row>
    <row r="252" spans="1:3" x14ac:dyDescent="0.25">
      <c r="A252" s="133">
        <v>241</v>
      </c>
      <c r="B252" s="129" t="s">
        <v>1500</v>
      </c>
      <c r="C252" s="132" t="s">
        <v>1463</v>
      </c>
    </row>
    <row r="253" spans="1:3" x14ac:dyDescent="0.25">
      <c r="A253" s="133">
        <v>242</v>
      </c>
      <c r="B253" s="129" t="s">
        <v>1501</v>
      </c>
      <c r="C253" s="132" t="s">
        <v>1463</v>
      </c>
    </row>
    <row r="254" spans="1:3" x14ac:dyDescent="0.25">
      <c r="A254" s="133">
        <v>243</v>
      </c>
      <c r="B254" s="129" t="s">
        <v>1465</v>
      </c>
      <c r="C254" s="132" t="s">
        <v>1463</v>
      </c>
    </row>
    <row r="255" spans="1:3" x14ac:dyDescent="0.25">
      <c r="A255" s="133">
        <v>244</v>
      </c>
      <c r="B255" s="129" t="s">
        <v>1489</v>
      </c>
      <c r="C255" s="132" t="s">
        <v>1463</v>
      </c>
    </row>
    <row r="256" spans="1:3" x14ac:dyDescent="0.25">
      <c r="A256" s="133">
        <v>245</v>
      </c>
      <c r="B256" s="129" t="s">
        <v>1501</v>
      </c>
      <c r="C256" s="132" t="s">
        <v>1463</v>
      </c>
    </row>
    <row r="257" spans="1:3" x14ac:dyDescent="0.25">
      <c r="A257" s="133">
        <v>246</v>
      </c>
      <c r="B257" s="129" t="s">
        <v>1502</v>
      </c>
      <c r="C257" s="132" t="s">
        <v>1463</v>
      </c>
    </row>
    <row r="258" spans="1:3" x14ac:dyDescent="0.25">
      <c r="A258" s="133">
        <v>247</v>
      </c>
      <c r="B258" s="129" t="s">
        <v>1501</v>
      </c>
      <c r="C258" s="132" t="s">
        <v>1463</v>
      </c>
    </row>
    <row r="259" spans="1:3" x14ac:dyDescent="0.25">
      <c r="A259" s="133">
        <v>248</v>
      </c>
      <c r="B259" s="129" t="s">
        <v>1489</v>
      </c>
      <c r="C259" s="132" t="s">
        <v>1463</v>
      </c>
    </row>
    <row r="260" spans="1:3" x14ac:dyDescent="0.25">
      <c r="A260" s="133">
        <v>249</v>
      </c>
      <c r="B260" s="129" t="s">
        <v>1501</v>
      </c>
      <c r="C260" s="132" t="s">
        <v>1463</v>
      </c>
    </row>
    <row r="261" spans="1:3" x14ac:dyDescent="0.25">
      <c r="A261" s="133">
        <v>250</v>
      </c>
      <c r="B261" s="129" t="s">
        <v>1503</v>
      </c>
      <c r="C261" s="132" t="s">
        <v>1443</v>
      </c>
    </row>
    <row r="262" spans="1:3" x14ac:dyDescent="0.25">
      <c r="A262" s="133">
        <v>251</v>
      </c>
      <c r="B262" s="129" t="s">
        <v>1503</v>
      </c>
      <c r="C262" s="132" t="s">
        <v>1443</v>
      </c>
    </row>
    <row r="263" spans="1:3" x14ac:dyDescent="0.25">
      <c r="A263" s="133">
        <v>252</v>
      </c>
      <c r="B263" s="129" t="s">
        <v>1503</v>
      </c>
      <c r="C263" s="132" t="s">
        <v>1443</v>
      </c>
    </row>
    <row r="264" spans="1:3" x14ac:dyDescent="0.25">
      <c r="A264" s="133">
        <v>253</v>
      </c>
      <c r="B264" s="129" t="s">
        <v>1503</v>
      </c>
      <c r="C264" s="132" t="s">
        <v>1443</v>
      </c>
    </row>
    <row r="265" spans="1:3" x14ac:dyDescent="0.25">
      <c r="A265" s="133">
        <v>254</v>
      </c>
      <c r="B265" s="129" t="s">
        <v>1504</v>
      </c>
      <c r="C265" s="132" t="s">
        <v>1463</v>
      </c>
    </row>
    <row r="266" spans="1:3" x14ac:dyDescent="0.25">
      <c r="A266" s="133">
        <v>255</v>
      </c>
      <c r="B266" s="129" t="s">
        <v>1505</v>
      </c>
      <c r="C266" s="132" t="s">
        <v>1463</v>
      </c>
    </row>
    <row r="267" spans="1:3" x14ac:dyDescent="0.25">
      <c r="A267" s="133">
        <v>257</v>
      </c>
      <c r="B267" s="129" t="s">
        <v>1506</v>
      </c>
      <c r="C267" s="132" t="s">
        <v>1463</v>
      </c>
    </row>
    <row r="268" spans="1:3" x14ac:dyDescent="0.25">
      <c r="A268" s="133">
        <v>258</v>
      </c>
      <c r="B268" s="129" t="s">
        <v>1507</v>
      </c>
      <c r="C268" s="132" t="s">
        <v>1463</v>
      </c>
    </row>
    <row r="269" spans="1:3" x14ac:dyDescent="0.25">
      <c r="A269" s="133">
        <v>259</v>
      </c>
      <c r="B269" s="129" t="s">
        <v>1508</v>
      </c>
      <c r="C269" s="132" t="s">
        <v>1463</v>
      </c>
    </row>
    <row r="270" spans="1:3" x14ac:dyDescent="0.25">
      <c r="A270" s="133">
        <v>260</v>
      </c>
      <c r="B270" s="129" t="s">
        <v>1507</v>
      </c>
      <c r="C270" s="132" t="s">
        <v>1443</v>
      </c>
    </row>
    <row r="271" spans="1:3" x14ac:dyDescent="0.25">
      <c r="A271" s="133">
        <v>261</v>
      </c>
      <c r="B271" s="129" t="s">
        <v>1507</v>
      </c>
      <c r="C271" s="132" t="s">
        <v>1463</v>
      </c>
    </row>
    <row r="272" spans="1:3" x14ac:dyDescent="0.25">
      <c r="A272" s="133">
        <v>262</v>
      </c>
      <c r="B272" s="129" t="s">
        <v>1507</v>
      </c>
      <c r="C272" s="132" t="s">
        <v>1463</v>
      </c>
    </row>
    <row r="273" spans="1:3" x14ac:dyDescent="0.25">
      <c r="A273" s="133">
        <v>263</v>
      </c>
      <c r="B273" s="129" t="s">
        <v>1507</v>
      </c>
      <c r="C273" s="132" t="s">
        <v>1463</v>
      </c>
    </row>
    <row r="274" spans="1:3" x14ac:dyDescent="0.25">
      <c r="A274" s="133">
        <v>264</v>
      </c>
      <c r="B274" s="129" t="s">
        <v>1507</v>
      </c>
      <c r="C274" s="132" t="s">
        <v>1463</v>
      </c>
    </row>
    <row r="275" spans="1:3" x14ac:dyDescent="0.25">
      <c r="A275" s="133">
        <v>265</v>
      </c>
      <c r="B275" s="129" t="s">
        <v>1509</v>
      </c>
      <c r="C275" s="132" t="s">
        <v>1443</v>
      </c>
    </row>
    <row r="276" spans="1:3" x14ac:dyDescent="0.25">
      <c r="A276" s="133">
        <v>266</v>
      </c>
      <c r="B276" s="129" t="s">
        <v>1509</v>
      </c>
      <c r="C276" s="132" t="s">
        <v>1443</v>
      </c>
    </row>
    <row r="277" spans="1:3" x14ac:dyDescent="0.25">
      <c r="A277" s="133">
        <v>267</v>
      </c>
      <c r="B277" s="129" t="s">
        <v>1509</v>
      </c>
      <c r="C277" s="132" t="s">
        <v>1443</v>
      </c>
    </row>
    <row r="278" spans="1:3" x14ac:dyDescent="0.25">
      <c r="A278" s="133">
        <v>268</v>
      </c>
      <c r="B278" s="129" t="s">
        <v>1509</v>
      </c>
      <c r="C278" s="132" t="s">
        <v>1443</v>
      </c>
    </row>
    <row r="279" spans="1:3" x14ac:dyDescent="0.25">
      <c r="A279" s="133">
        <v>269</v>
      </c>
      <c r="B279" s="129" t="s">
        <v>1509</v>
      </c>
      <c r="C279" s="132" t="s">
        <v>1443</v>
      </c>
    </row>
    <row r="280" spans="1:3" x14ac:dyDescent="0.25">
      <c r="A280" s="133">
        <v>270</v>
      </c>
      <c r="B280" s="129" t="s">
        <v>1509</v>
      </c>
      <c r="C280" s="132" t="s">
        <v>1443</v>
      </c>
    </row>
    <row r="281" spans="1:3" x14ac:dyDescent="0.25">
      <c r="A281" s="133">
        <v>271</v>
      </c>
      <c r="B281" s="129" t="s">
        <v>1509</v>
      </c>
      <c r="C281" s="132" t="s">
        <v>1443</v>
      </c>
    </row>
    <row r="282" spans="1:3" x14ac:dyDescent="0.25">
      <c r="A282" s="133">
        <v>272</v>
      </c>
      <c r="B282" s="129" t="s">
        <v>1509</v>
      </c>
      <c r="C282" s="132" t="s">
        <v>1443</v>
      </c>
    </row>
    <row r="283" spans="1:3" x14ac:dyDescent="0.25">
      <c r="A283" s="133">
        <v>273</v>
      </c>
      <c r="B283" s="129" t="s">
        <v>1509</v>
      </c>
      <c r="C283" s="132" t="s">
        <v>1443</v>
      </c>
    </row>
    <row r="284" spans="1:3" x14ac:dyDescent="0.25">
      <c r="A284" s="133">
        <v>274</v>
      </c>
      <c r="B284" s="129" t="s">
        <v>1509</v>
      </c>
      <c r="C284" s="132" t="s">
        <v>1443</v>
      </c>
    </row>
    <row r="285" spans="1:3" x14ac:dyDescent="0.25">
      <c r="A285" s="133">
        <v>276</v>
      </c>
      <c r="B285" s="129" t="s">
        <v>1509</v>
      </c>
      <c r="C285" s="132" t="s">
        <v>1443</v>
      </c>
    </row>
    <row r="286" spans="1:3" x14ac:dyDescent="0.25">
      <c r="A286" s="133">
        <v>277</v>
      </c>
      <c r="B286" s="129" t="s">
        <v>1510</v>
      </c>
      <c r="C286" s="132" t="s">
        <v>1443</v>
      </c>
    </row>
    <row r="287" spans="1:3" x14ac:dyDescent="0.25">
      <c r="A287" s="133">
        <v>278</v>
      </c>
      <c r="B287" s="129" t="s">
        <v>1511</v>
      </c>
      <c r="C287" s="132" t="s">
        <v>1443</v>
      </c>
    </row>
    <row r="288" spans="1:3" x14ac:dyDescent="0.25">
      <c r="A288" s="133">
        <v>279</v>
      </c>
      <c r="B288" s="129" t="s">
        <v>1512</v>
      </c>
      <c r="C288" s="132" t="s">
        <v>1443</v>
      </c>
    </row>
    <row r="289" spans="1:3" x14ac:dyDescent="0.25">
      <c r="A289" s="133">
        <v>280</v>
      </c>
      <c r="B289" s="129" t="s">
        <v>1513</v>
      </c>
      <c r="C289" s="132" t="s">
        <v>1443</v>
      </c>
    </row>
    <row r="290" spans="1:3" x14ac:dyDescent="0.25">
      <c r="A290" s="133">
        <v>281</v>
      </c>
      <c r="B290" s="129" t="s">
        <v>1514</v>
      </c>
      <c r="C290" s="132" t="s">
        <v>1463</v>
      </c>
    </row>
    <row r="291" spans="1:3" x14ac:dyDescent="0.25">
      <c r="A291" s="133">
        <v>283</v>
      </c>
      <c r="B291" s="129" t="s">
        <v>1515</v>
      </c>
      <c r="C291" s="132" t="s">
        <v>1463</v>
      </c>
    </row>
    <row r="292" spans="1:3" x14ac:dyDescent="0.25">
      <c r="A292" s="133">
        <v>284</v>
      </c>
      <c r="B292" s="129" t="s">
        <v>1456</v>
      </c>
      <c r="C292" s="132" t="s">
        <v>1443</v>
      </c>
    </row>
    <row r="293" spans="1:3" x14ac:dyDescent="0.25">
      <c r="A293" s="133">
        <v>285</v>
      </c>
      <c r="B293" s="129" t="s">
        <v>1456</v>
      </c>
      <c r="C293" s="132" t="s">
        <v>1443</v>
      </c>
    </row>
    <row r="294" spans="1:3" x14ac:dyDescent="0.25">
      <c r="A294" s="133">
        <v>286</v>
      </c>
      <c r="B294" s="129" t="s">
        <v>1516</v>
      </c>
      <c r="C294" s="132" t="s">
        <v>1443</v>
      </c>
    </row>
    <row r="295" spans="1:3" x14ac:dyDescent="0.25">
      <c r="A295" s="133">
        <v>287</v>
      </c>
      <c r="B295" s="129" t="s">
        <v>1517</v>
      </c>
      <c r="C295" s="132" t="s">
        <v>1443</v>
      </c>
    </row>
    <row r="296" spans="1:3" x14ac:dyDescent="0.25">
      <c r="A296" s="133">
        <v>288</v>
      </c>
      <c r="B296" s="129" t="s">
        <v>1518</v>
      </c>
      <c r="C296" s="132" t="s">
        <v>1443</v>
      </c>
    </row>
    <row r="297" spans="1:3" x14ac:dyDescent="0.25">
      <c r="A297" s="133">
        <v>289</v>
      </c>
      <c r="B297" s="129" t="s">
        <v>1518</v>
      </c>
      <c r="C297" s="132" t="s">
        <v>1443</v>
      </c>
    </row>
    <row r="298" spans="1:3" x14ac:dyDescent="0.25">
      <c r="A298" s="133">
        <v>290</v>
      </c>
      <c r="B298" s="129" t="s">
        <v>1518</v>
      </c>
      <c r="C298" s="132" t="s">
        <v>1443</v>
      </c>
    </row>
    <row r="299" spans="1:3" x14ac:dyDescent="0.25">
      <c r="A299" s="133">
        <v>291</v>
      </c>
      <c r="B299" s="129" t="s">
        <v>1518</v>
      </c>
      <c r="C299" s="132" t="s">
        <v>1443</v>
      </c>
    </row>
    <row r="300" spans="1:3" x14ac:dyDescent="0.25">
      <c r="A300" s="133">
        <v>292</v>
      </c>
      <c r="B300" s="129" t="s">
        <v>1518</v>
      </c>
      <c r="C300" s="132" t="s">
        <v>1443</v>
      </c>
    </row>
    <row r="301" spans="1:3" x14ac:dyDescent="0.25">
      <c r="A301" s="133">
        <v>297</v>
      </c>
      <c r="B301" s="129" t="s">
        <v>1518</v>
      </c>
      <c r="C301" s="132" t="s">
        <v>1443</v>
      </c>
    </row>
    <row r="302" spans="1:3" x14ac:dyDescent="0.25">
      <c r="A302" s="133">
        <v>298</v>
      </c>
      <c r="B302" s="129" t="s">
        <v>1518</v>
      </c>
      <c r="C302" s="132" t="s">
        <v>1443</v>
      </c>
    </row>
    <row r="303" spans="1:3" x14ac:dyDescent="0.25">
      <c r="A303" s="133">
        <v>299</v>
      </c>
      <c r="B303" s="129" t="s">
        <v>1518</v>
      </c>
      <c r="C303" s="132" t="s">
        <v>1443</v>
      </c>
    </row>
    <row r="304" spans="1:3" x14ac:dyDescent="0.25">
      <c r="A304" s="133">
        <v>300</v>
      </c>
      <c r="B304" s="129" t="s">
        <v>1519</v>
      </c>
      <c r="C304" s="132" t="s">
        <v>1463</v>
      </c>
    </row>
    <row r="305" spans="1:3" x14ac:dyDescent="0.25">
      <c r="A305" s="133">
        <v>301</v>
      </c>
      <c r="B305" s="129" t="s">
        <v>1520</v>
      </c>
      <c r="C305" s="132" t="s">
        <v>1463</v>
      </c>
    </row>
    <row r="306" spans="1:3" x14ac:dyDescent="0.25">
      <c r="A306" s="133">
        <v>302</v>
      </c>
      <c r="B306" s="129" t="s">
        <v>1521</v>
      </c>
      <c r="C306" s="132" t="s">
        <v>1463</v>
      </c>
    </row>
    <row r="307" spans="1:3" x14ac:dyDescent="0.25">
      <c r="A307" s="133">
        <v>303</v>
      </c>
      <c r="B307" s="129" t="s">
        <v>1518</v>
      </c>
      <c r="C307" s="132" t="s">
        <v>1443</v>
      </c>
    </row>
    <row r="308" spans="1:3" x14ac:dyDescent="0.25">
      <c r="A308" s="133">
        <v>304</v>
      </c>
      <c r="B308" s="129" t="s">
        <v>1518</v>
      </c>
      <c r="C308" s="132" t="s">
        <v>1443</v>
      </c>
    </row>
    <row r="309" spans="1:3" x14ac:dyDescent="0.25">
      <c r="A309" s="133">
        <v>305</v>
      </c>
      <c r="B309" s="129" t="s">
        <v>1522</v>
      </c>
      <c r="C309" s="132" t="s">
        <v>1463</v>
      </c>
    </row>
    <row r="310" spans="1:3" x14ac:dyDescent="0.25">
      <c r="A310" s="133">
        <v>306</v>
      </c>
      <c r="B310" s="129" t="s">
        <v>1522</v>
      </c>
      <c r="C310" s="132" t="s">
        <v>1463</v>
      </c>
    </row>
    <row r="311" spans="1:3" x14ac:dyDescent="0.25">
      <c r="A311" s="133">
        <v>307</v>
      </c>
      <c r="B311" s="129" t="s">
        <v>1522</v>
      </c>
      <c r="C311" s="132" t="s">
        <v>1463</v>
      </c>
    </row>
    <row r="312" spans="1:3" x14ac:dyDescent="0.25">
      <c r="A312" s="133">
        <v>308</v>
      </c>
      <c r="B312" s="129" t="s">
        <v>1522</v>
      </c>
      <c r="C312" s="132" t="s">
        <v>1463</v>
      </c>
    </row>
    <row r="313" spans="1:3" x14ac:dyDescent="0.25">
      <c r="A313" s="133">
        <v>309</v>
      </c>
      <c r="B313" s="129" t="s">
        <v>1523</v>
      </c>
      <c r="C313" s="132" t="s">
        <v>1463</v>
      </c>
    </row>
    <row r="314" spans="1:3" x14ac:dyDescent="0.25">
      <c r="A314" s="133">
        <v>310</v>
      </c>
      <c r="B314" s="129" t="s">
        <v>1524</v>
      </c>
      <c r="C314" s="132" t="s">
        <v>1463</v>
      </c>
    </row>
    <row r="315" spans="1:3" x14ac:dyDescent="0.25">
      <c r="A315" s="133">
        <v>312</v>
      </c>
      <c r="B315" s="129" t="s">
        <v>1525</v>
      </c>
      <c r="C315" s="132" t="s">
        <v>1463</v>
      </c>
    </row>
    <row r="316" spans="1:3" x14ac:dyDescent="0.25">
      <c r="A316" s="133">
        <v>313</v>
      </c>
      <c r="B316" s="129" t="s">
        <v>1526</v>
      </c>
      <c r="C316" s="132" t="s">
        <v>1443</v>
      </c>
    </row>
    <row r="317" spans="1:3" x14ac:dyDescent="0.25">
      <c r="A317" s="133">
        <v>314</v>
      </c>
      <c r="B317" s="129" t="s">
        <v>1527</v>
      </c>
      <c r="C317" s="132" t="s">
        <v>1443</v>
      </c>
    </row>
    <row r="318" spans="1:3" x14ac:dyDescent="0.25">
      <c r="A318" s="133">
        <v>315</v>
      </c>
      <c r="B318" s="129" t="s">
        <v>1528</v>
      </c>
      <c r="C318" s="132" t="s">
        <v>1443</v>
      </c>
    </row>
    <row r="319" spans="1:3" x14ac:dyDescent="0.25">
      <c r="A319" s="133">
        <v>316</v>
      </c>
      <c r="B319" s="129" t="s">
        <v>1529</v>
      </c>
      <c r="C319" s="132" t="s">
        <v>1463</v>
      </c>
    </row>
    <row r="320" spans="1:3" x14ac:dyDescent="0.25">
      <c r="A320" s="133">
        <v>317</v>
      </c>
      <c r="B320" s="129" t="s">
        <v>1529</v>
      </c>
      <c r="C320" s="132" t="s">
        <v>1463</v>
      </c>
    </row>
    <row r="321" spans="1:3" x14ac:dyDescent="0.25">
      <c r="A321" s="133">
        <v>318</v>
      </c>
      <c r="B321" s="129" t="s">
        <v>1529</v>
      </c>
      <c r="C321" s="132" t="s">
        <v>1463</v>
      </c>
    </row>
    <row r="322" spans="1:3" x14ac:dyDescent="0.25">
      <c r="A322" s="133">
        <v>319</v>
      </c>
      <c r="B322" s="129" t="s">
        <v>1530</v>
      </c>
      <c r="C322" s="132" t="s">
        <v>1463</v>
      </c>
    </row>
    <row r="323" spans="1:3" x14ac:dyDescent="0.25">
      <c r="A323" s="133">
        <v>320</v>
      </c>
      <c r="B323" s="129" t="s">
        <v>1529</v>
      </c>
      <c r="C323" s="132" t="s">
        <v>1463</v>
      </c>
    </row>
    <row r="324" spans="1:3" x14ac:dyDescent="0.25">
      <c r="A324" s="133">
        <v>321</v>
      </c>
      <c r="B324" s="129" t="s">
        <v>1529</v>
      </c>
      <c r="C324" s="132" t="s">
        <v>1463</v>
      </c>
    </row>
    <row r="325" spans="1:3" x14ac:dyDescent="0.25">
      <c r="A325" s="133">
        <v>322</v>
      </c>
      <c r="B325" s="129" t="s">
        <v>1529</v>
      </c>
      <c r="C325" s="132" t="s">
        <v>1463</v>
      </c>
    </row>
    <row r="326" spans="1:3" x14ac:dyDescent="0.25">
      <c r="A326" s="133">
        <v>323</v>
      </c>
      <c r="B326" s="129" t="s">
        <v>1529</v>
      </c>
      <c r="C326" s="132" t="s">
        <v>1463</v>
      </c>
    </row>
    <row r="327" spans="1:3" x14ac:dyDescent="0.25">
      <c r="A327" s="133">
        <v>324</v>
      </c>
      <c r="B327" s="129" t="s">
        <v>1531</v>
      </c>
      <c r="C327" s="132" t="s">
        <v>1463</v>
      </c>
    </row>
    <row r="328" spans="1:3" x14ac:dyDescent="0.25">
      <c r="A328" s="133">
        <v>325</v>
      </c>
      <c r="B328" s="129" t="s">
        <v>1532</v>
      </c>
      <c r="C328" s="132" t="s">
        <v>1463</v>
      </c>
    </row>
    <row r="329" spans="1:3" x14ac:dyDescent="0.25">
      <c r="A329" s="133">
        <v>326</v>
      </c>
      <c r="B329" s="129" t="s">
        <v>1532</v>
      </c>
      <c r="C329" s="132" t="s">
        <v>1463</v>
      </c>
    </row>
    <row r="330" spans="1:3" x14ac:dyDescent="0.25">
      <c r="A330" s="133">
        <v>327</v>
      </c>
      <c r="B330" s="129" t="s">
        <v>1532</v>
      </c>
      <c r="C330" s="132" t="s">
        <v>1463</v>
      </c>
    </row>
    <row r="331" spans="1:3" x14ac:dyDescent="0.25">
      <c r="A331" s="133">
        <v>328</v>
      </c>
      <c r="B331" s="129" t="s">
        <v>1532</v>
      </c>
      <c r="C331" s="132" t="s">
        <v>1463</v>
      </c>
    </row>
    <row r="332" spans="1:3" x14ac:dyDescent="0.25">
      <c r="A332" s="133">
        <v>329</v>
      </c>
      <c r="B332" s="129" t="s">
        <v>1532</v>
      </c>
      <c r="C332" s="132" t="s">
        <v>1463</v>
      </c>
    </row>
    <row r="333" spans="1:3" x14ac:dyDescent="0.25">
      <c r="A333" s="133">
        <v>330</v>
      </c>
      <c r="B333" s="129" t="s">
        <v>1532</v>
      </c>
      <c r="C333" s="132" t="s">
        <v>1463</v>
      </c>
    </row>
    <row r="334" spans="1:3" x14ac:dyDescent="0.25">
      <c r="A334" s="133">
        <v>331</v>
      </c>
      <c r="B334" s="129" t="s">
        <v>1532</v>
      </c>
      <c r="C334" s="132" t="s">
        <v>1463</v>
      </c>
    </row>
    <row r="335" spans="1:3" x14ac:dyDescent="0.25">
      <c r="A335" s="133">
        <v>332</v>
      </c>
      <c r="B335" s="129" t="s">
        <v>1532</v>
      </c>
      <c r="C335" s="132" t="s">
        <v>1443</v>
      </c>
    </row>
    <row r="336" spans="1:3" x14ac:dyDescent="0.25">
      <c r="A336" s="133">
        <v>334</v>
      </c>
      <c r="B336" s="129" t="s">
        <v>1533</v>
      </c>
      <c r="C336" s="132" t="s">
        <v>1463</v>
      </c>
    </row>
    <row r="337" spans="1:3" x14ac:dyDescent="0.25">
      <c r="A337" s="133">
        <v>335</v>
      </c>
      <c r="B337" s="129" t="s">
        <v>1534</v>
      </c>
      <c r="C337" s="132" t="s">
        <v>1463</v>
      </c>
    </row>
    <row r="338" spans="1:3" x14ac:dyDescent="0.25">
      <c r="A338" s="133">
        <v>336</v>
      </c>
      <c r="B338" s="129" t="s">
        <v>1535</v>
      </c>
      <c r="C338" s="132" t="s">
        <v>1443</v>
      </c>
    </row>
    <row r="339" spans="1:3" x14ac:dyDescent="0.25">
      <c r="A339" s="133">
        <v>337</v>
      </c>
      <c r="B339" s="129" t="s">
        <v>1535</v>
      </c>
      <c r="C339" s="132" t="s">
        <v>1443</v>
      </c>
    </row>
    <row r="340" spans="1:3" x14ac:dyDescent="0.25">
      <c r="A340" s="133">
        <v>338</v>
      </c>
      <c r="B340" s="129" t="s">
        <v>1536</v>
      </c>
      <c r="C340" s="132" t="s">
        <v>1463</v>
      </c>
    </row>
    <row r="341" spans="1:3" x14ac:dyDescent="0.25">
      <c r="A341" s="133">
        <v>339</v>
      </c>
      <c r="B341" s="129" t="s">
        <v>1537</v>
      </c>
      <c r="C341" s="132" t="s">
        <v>1443</v>
      </c>
    </row>
    <row r="342" spans="1:3" x14ac:dyDescent="0.25">
      <c r="A342" s="133">
        <v>340</v>
      </c>
      <c r="B342" s="129" t="s">
        <v>1537</v>
      </c>
      <c r="C342" s="132" t="s">
        <v>1443</v>
      </c>
    </row>
    <row r="343" spans="1:3" x14ac:dyDescent="0.25">
      <c r="A343" s="133">
        <v>341</v>
      </c>
      <c r="B343" s="129" t="s">
        <v>1537</v>
      </c>
      <c r="C343" s="132" t="s">
        <v>1443</v>
      </c>
    </row>
    <row r="344" spans="1:3" x14ac:dyDescent="0.25">
      <c r="A344" s="133">
        <v>342</v>
      </c>
      <c r="B344" s="129" t="s">
        <v>1538</v>
      </c>
      <c r="C344" s="132" t="s">
        <v>1463</v>
      </c>
    </row>
    <row r="345" spans="1:3" x14ac:dyDescent="0.25">
      <c r="A345" s="133">
        <v>343</v>
      </c>
      <c r="B345" s="129" t="s">
        <v>1539</v>
      </c>
      <c r="C345" s="132" t="s">
        <v>1463</v>
      </c>
    </row>
    <row r="346" spans="1:3" x14ac:dyDescent="0.25">
      <c r="A346" s="133">
        <v>344</v>
      </c>
      <c r="B346" s="129" t="s">
        <v>1540</v>
      </c>
      <c r="C346" s="132" t="s">
        <v>1463</v>
      </c>
    </row>
    <row r="347" spans="1:3" x14ac:dyDescent="0.25">
      <c r="A347" s="133">
        <v>344</v>
      </c>
      <c r="B347" s="129" t="s">
        <v>1540</v>
      </c>
      <c r="C347" s="132" t="s">
        <v>1443</v>
      </c>
    </row>
    <row r="348" spans="1:3" x14ac:dyDescent="0.25">
      <c r="A348" s="133">
        <v>345</v>
      </c>
      <c r="B348" s="129" t="s">
        <v>1541</v>
      </c>
      <c r="C348" s="132" t="s">
        <v>1463</v>
      </c>
    </row>
    <row r="349" spans="1:3" x14ac:dyDescent="0.25">
      <c r="A349" s="133">
        <v>346</v>
      </c>
      <c r="B349" s="129" t="s">
        <v>1542</v>
      </c>
      <c r="C349" s="132" t="s">
        <v>1443</v>
      </c>
    </row>
    <row r="350" spans="1:3" x14ac:dyDescent="0.25">
      <c r="A350" s="133">
        <v>347</v>
      </c>
      <c r="B350" s="129" t="s">
        <v>1543</v>
      </c>
      <c r="C350" s="132" t="s">
        <v>1443</v>
      </c>
    </row>
    <row r="351" spans="1:3" x14ac:dyDescent="0.25">
      <c r="A351" s="133">
        <v>348</v>
      </c>
      <c r="B351" s="129" t="s">
        <v>1543</v>
      </c>
      <c r="C351" s="132" t="s">
        <v>1443</v>
      </c>
    </row>
    <row r="352" spans="1:3" x14ac:dyDescent="0.25">
      <c r="A352" s="133">
        <v>349</v>
      </c>
      <c r="B352" s="129" t="s">
        <v>1489</v>
      </c>
      <c r="C352" s="132" t="s">
        <v>1463</v>
      </c>
    </row>
    <row r="353" spans="1:3" x14ac:dyDescent="0.25">
      <c r="A353" s="133">
        <v>350</v>
      </c>
      <c r="B353" s="129" t="s">
        <v>1544</v>
      </c>
      <c r="C353" s="132" t="s">
        <v>1443</v>
      </c>
    </row>
    <row r="354" spans="1:3" x14ac:dyDescent="0.25">
      <c r="A354" s="133">
        <v>351</v>
      </c>
      <c r="B354" s="129" t="s">
        <v>1545</v>
      </c>
      <c r="C354" s="132" t="s">
        <v>1463</v>
      </c>
    </row>
    <row r="355" spans="1:3" x14ac:dyDescent="0.25">
      <c r="A355" s="133">
        <v>352</v>
      </c>
      <c r="B355" s="129" t="s">
        <v>1546</v>
      </c>
      <c r="C355" s="132" t="s">
        <v>1463</v>
      </c>
    </row>
    <row r="356" spans="1:3" x14ac:dyDescent="0.25">
      <c r="A356" s="133">
        <v>353</v>
      </c>
      <c r="B356" s="129" t="s">
        <v>1547</v>
      </c>
      <c r="C356" s="132" t="s">
        <v>1463</v>
      </c>
    </row>
    <row r="357" spans="1:3" x14ac:dyDescent="0.25">
      <c r="A357" s="133">
        <v>354</v>
      </c>
      <c r="B357" s="129" t="s">
        <v>1464</v>
      </c>
      <c r="C357" s="132" t="s">
        <v>1443</v>
      </c>
    </row>
    <row r="358" spans="1:3" x14ac:dyDescent="0.25">
      <c r="A358" s="133">
        <v>355</v>
      </c>
      <c r="B358" s="129" t="s">
        <v>1548</v>
      </c>
      <c r="C358" s="132" t="s">
        <v>1463</v>
      </c>
    </row>
    <row r="359" spans="1:3" x14ac:dyDescent="0.25">
      <c r="A359" s="133">
        <v>357</v>
      </c>
      <c r="B359" s="129" t="s">
        <v>1549</v>
      </c>
      <c r="C359" s="132" t="s">
        <v>1443</v>
      </c>
    </row>
    <row r="360" spans="1:3" x14ac:dyDescent="0.25">
      <c r="A360" s="133">
        <v>358</v>
      </c>
      <c r="B360" s="129" t="s">
        <v>1549</v>
      </c>
      <c r="C360" s="132" t="s">
        <v>1443</v>
      </c>
    </row>
    <row r="361" spans="1:3" x14ac:dyDescent="0.25">
      <c r="A361" s="133">
        <v>359</v>
      </c>
      <c r="B361" s="129" t="s">
        <v>1549</v>
      </c>
      <c r="C361" s="132" t="s">
        <v>1443</v>
      </c>
    </row>
    <row r="362" spans="1:3" x14ac:dyDescent="0.25">
      <c r="A362" s="133">
        <v>360</v>
      </c>
      <c r="B362" s="129" t="s">
        <v>1549</v>
      </c>
      <c r="C362" s="132" t="s">
        <v>1443</v>
      </c>
    </row>
    <row r="363" spans="1:3" x14ac:dyDescent="0.25">
      <c r="A363" s="133">
        <v>361</v>
      </c>
      <c r="B363" s="129" t="s">
        <v>1549</v>
      </c>
      <c r="C363" s="132" t="s">
        <v>1443</v>
      </c>
    </row>
    <row r="364" spans="1:3" x14ac:dyDescent="0.25">
      <c r="A364" s="133">
        <v>362</v>
      </c>
      <c r="B364" s="129" t="s">
        <v>1549</v>
      </c>
      <c r="C364" s="132" t="s">
        <v>1443</v>
      </c>
    </row>
    <row r="365" spans="1:3" x14ac:dyDescent="0.25">
      <c r="A365" s="133">
        <v>363</v>
      </c>
      <c r="B365" s="129" t="s">
        <v>1549</v>
      </c>
      <c r="C365" s="132" t="s">
        <v>1443</v>
      </c>
    </row>
    <row r="366" spans="1:3" x14ac:dyDescent="0.25">
      <c r="A366" s="133">
        <v>364</v>
      </c>
      <c r="B366" s="129" t="s">
        <v>1549</v>
      </c>
      <c r="C366" s="132" t="s">
        <v>1443</v>
      </c>
    </row>
    <row r="367" spans="1:3" x14ac:dyDescent="0.25">
      <c r="A367" s="133">
        <v>365</v>
      </c>
      <c r="B367" s="129" t="s">
        <v>1549</v>
      </c>
      <c r="C367" s="132" t="s">
        <v>1443</v>
      </c>
    </row>
    <row r="368" spans="1:3" x14ac:dyDescent="0.25">
      <c r="A368" s="133">
        <v>366</v>
      </c>
      <c r="B368" s="129" t="s">
        <v>1549</v>
      </c>
      <c r="C368" s="132" t="s">
        <v>1443</v>
      </c>
    </row>
    <row r="369" spans="1:3" x14ac:dyDescent="0.25">
      <c r="A369" s="133">
        <v>367</v>
      </c>
      <c r="B369" s="129" t="s">
        <v>1549</v>
      </c>
      <c r="C369" s="132" t="s">
        <v>1443</v>
      </c>
    </row>
    <row r="370" spans="1:3" x14ac:dyDescent="0.25">
      <c r="A370" s="133">
        <v>368</v>
      </c>
      <c r="B370" s="129" t="s">
        <v>1549</v>
      </c>
      <c r="C370" s="132" t="s">
        <v>1443</v>
      </c>
    </row>
    <row r="371" spans="1:3" x14ac:dyDescent="0.25">
      <c r="A371" s="133">
        <v>369</v>
      </c>
      <c r="B371" s="129" t="s">
        <v>1549</v>
      </c>
      <c r="C371" s="132" t="s">
        <v>1443</v>
      </c>
    </row>
    <row r="372" spans="1:3" x14ac:dyDescent="0.25">
      <c r="A372" s="133">
        <v>370</v>
      </c>
      <c r="B372" s="129" t="s">
        <v>1549</v>
      </c>
      <c r="C372" s="132" t="s">
        <v>1443</v>
      </c>
    </row>
    <row r="373" spans="1:3" x14ac:dyDescent="0.25">
      <c r="A373" s="133">
        <v>371</v>
      </c>
      <c r="B373" s="129" t="s">
        <v>1549</v>
      </c>
      <c r="C373" s="132" t="s">
        <v>1443</v>
      </c>
    </row>
    <row r="374" spans="1:3" x14ac:dyDescent="0.25">
      <c r="A374" s="133">
        <v>372</v>
      </c>
      <c r="B374" s="129" t="s">
        <v>1529</v>
      </c>
      <c r="C374" s="132" t="s">
        <v>1463</v>
      </c>
    </row>
    <row r="375" spans="1:3" x14ac:dyDescent="0.25">
      <c r="A375" s="133">
        <v>373</v>
      </c>
      <c r="B375" s="129" t="s">
        <v>1477</v>
      </c>
      <c r="C375" s="132" t="s">
        <v>1463</v>
      </c>
    </row>
    <row r="376" spans="1:3" x14ac:dyDescent="0.25">
      <c r="A376" s="133">
        <v>374</v>
      </c>
      <c r="B376" s="129" t="s">
        <v>1477</v>
      </c>
      <c r="C376" s="132" t="s">
        <v>1463</v>
      </c>
    </row>
    <row r="377" spans="1:3" x14ac:dyDescent="0.25">
      <c r="A377" s="133">
        <v>375</v>
      </c>
      <c r="B377" s="129" t="s">
        <v>1477</v>
      </c>
      <c r="C377" s="132" t="s">
        <v>1463</v>
      </c>
    </row>
    <row r="378" spans="1:3" x14ac:dyDescent="0.25">
      <c r="A378" s="133">
        <v>376</v>
      </c>
      <c r="B378" s="129" t="s">
        <v>1477</v>
      </c>
      <c r="C378" s="132" t="s">
        <v>1463</v>
      </c>
    </row>
    <row r="379" spans="1:3" x14ac:dyDescent="0.25">
      <c r="A379" s="133">
        <v>377</v>
      </c>
      <c r="B379" s="129" t="s">
        <v>1477</v>
      </c>
      <c r="C379" s="132" t="s">
        <v>1463</v>
      </c>
    </row>
    <row r="380" spans="1:3" x14ac:dyDescent="0.25">
      <c r="A380" s="133">
        <v>378</v>
      </c>
      <c r="B380" s="129" t="s">
        <v>1477</v>
      </c>
      <c r="C380" s="132" t="s">
        <v>1463</v>
      </c>
    </row>
    <row r="381" spans="1:3" x14ac:dyDescent="0.25">
      <c r="A381" s="133">
        <v>380</v>
      </c>
      <c r="B381" s="129" t="s">
        <v>1477</v>
      </c>
      <c r="C381" s="132" t="s">
        <v>1463</v>
      </c>
    </row>
    <row r="382" spans="1:3" x14ac:dyDescent="0.25">
      <c r="A382" s="133">
        <v>381</v>
      </c>
      <c r="B382" s="129" t="s">
        <v>1477</v>
      </c>
      <c r="C382" s="132" t="s">
        <v>1463</v>
      </c>
    </row>
    <row r="383" spans="1:3" x14ac:dyDescent="0.25">
      <c r="A383" s="133">
        <v>382</v>
      </c>
      <c r="B383" s="129" t="s">
        <v>1477</v>
      </c>
      <c r="C383" s="132" t="s">
        <v>1463</v>
      </c>
    </row>
    <row r="384" spans="1:3" x14ac:dyDescent="0.25">
      <c r="A384" s="133">
        <v>384</v>
      </c>
      <c r="B384" s="129" t="s">
        <v>1489</v>
      </c>
      <c r="C384" s="132" t="s">
        <v>1463</v>
      </c>
    </row>
    <row r="385" spans="1:3" x14ac:dyDescent="0.25">
      <c r="A385" s="133">
        <v>385</v>
      </c>
      <c r="B385" s="129" t="s">
        <v>1477</v>
      </c>
      <c r="C385" s="132" t="s">
        <v>1443</v>
      </c>
    </row>
    <row r="386" spans="1:3" x14ac:dyDescent="0.25">
      <c r="A386" s="133">
        <v>386</v>
      </c>
      <c r="B386" s="129" t="s">
        <v>1456</v>
      </c>
      <c r="C386" s="132" t="s">
        <v>1443</v>
      </c>
    </row>
    <row r="387" spans="1:3" x14ac:dyDescent="0.25">
      <c r="A387" s="133">
        <v>387</v>
      </c>
      <c r="B387" s="129" t="s">
        <v>1482</v>
      </c>
      <c r="C387" s="132" t="s">
        <v>1443</v>
      </c>
    </row>
    <row r="388" spans="1:3" x14ac:dyDescent="0.25">
      <c r="A388" s="133">
        <v>388</v>
      </c>
      <c r="B388" s="129" t="s">
        <v>1477</v>
      </c>
      <c r="C388" s="132" t="s">
        <v>1443</v>
      </c>
    </row>
    <row r="389" spans="1:3" x14ac:dyDescent="0.25">
      <c r="A389" s="133">
        <v>389</v>
      </c>
      <c r="B389" s="129" t="s">
        <v>1468</v>
      </c>
      <c r="C389" s="132" t="s">
        <v>1443</v>
      </c>
    </row>
    <row r="390" spans="1:3" x14ac:dyDescent="0.25">
      <c r="A390" s="133">
        <v>390</v>
      </c>
      <c r="B390" s="129" t="s">
        <v>1477</v>
      </c>
      <c r="C390" s="132" t="s">
        <v>1463</v>
      </c>
    </row>
    <row r="391" spans="1:3" x14ac:dyDescent="0.25">
      <c r="A391" s="133">
        <v>391</v>
      </c>
      <c r="B391" s="129" t="s">
        <v>1550</v>
      </c>
      <c r="C391" s="132" t="s">
        <v>1443</v>
      </c>
    </row>
    <row r="392" spans="1:3" x14ac:dyDescent="0.25">
      <c r="A392" s="133">
        <v>392</v>
      </c>
      <c r="B392" s="129" t="s">
        <v>1551</v>
      </c>
      <c r="C392" s="132" t="s">
        <v>1463</v>
      </c>
    </row>
    <row r="393" spans="1:3" x14ac:dyDescent="0.25">
      <c r="A393" s="133">
        <v>393</v>
      </c>
      <c r="B393" s="129" t="s">
        <v>1552</v>
      </c>
      <c r="C393" s="132" t="s">
        <v>1463</v>
      </c>
    </row>
    <row r="394" spans="1:3" x14ac:dyDescent="0.25">
      <c r="A394" s="133">
        <v>394</v>
      </c>
      <c r="B394" s="129" t="s">
        <v>1508</v>
      </c>
      <c r="C394" s="132" t="s">
        <v>1463</v>
      </c>
    </row>
    <row r="395" spans="1:3" x14ac:dyDescent="0.25">
      <c r="A395" s="133">
        <v>395</v>
      </c>
      <c r="B395" s="129" t="s">
        <v>1553</v>
      </c>
      <c r="C395" s="132" t="s">
        <v>1463</v>
      </c>
    </row>
    <row r="396" spans="1:3" x14ac:dyDescent="0.25">
      <c r="A396" s="133">
        <v>396</v>
      </c>
      <c r="B396" s="129" t="s">
        <v>1487</v>
      </c>
      <c r="C396" s="132" t="s">
        <v>1463</v>
      </c>
    </row>
    <row r="397" spans="1:3" x14ac:dyDescent="0.25">
      <c r="A397" s="133">
        <v>397</v>
      </c>
      <c r="B397" s="129" t="s">
        <v>1554</v>
      </c>
      <c r="C397" s="132" t="s">
        <v>1463</v>
      </c>
    </row>
    <row r="398" spans="1:3" x14ac:dyDescent="0.25">
      <c r="A398" s="133">
        <v>398</v>
      </c>
      <c r="B398" s="129" t="s">
        <v>1555</v>
      </c>
      <c r="C398" s="132" t="s">
        <v>1463</v>
      </c>
    </row>
    <row r="399" spans="1:3" x14ac:dyDescent="0.25">
      <c r="A399" s="133">
        <v>399</v>
      </c>
      <c r="B399" s="129" t="s">
        <v>1556</v>
      </c>
      <c r="C399" s="132" t="s">
        <v>1443</v>
      </c>
    </row>
    <row r="400" spans="1:3" x14ac:dyDescent="0.25">
      <c r="A400" s="133">
        <v>400</v>
      </c>
      <c r="B400" s="129" t="s">
        <v>1507</v>
      </c>
      <c r="C400" s="132" t="s">
        <v>1463</v>
      </c>
    </row>
    <row r="401" spans="1:3" x14ac:dyDescent="0.25">
      <c r="A401" s="133">
        <v>401</v>
      </c>
      <c r="B401" s="129" t="s">
        <v>1557</v>
      </c>
      <c r="C401" s="132" t="s">
        <v>1443</v>
      </c>
    </row>
    <row r="402" spans="1:3" x14ac:dyDescent="0.25">
      <c r="A402" s="133">
        <v>403</v>
      </c>
      <c r="B402" s="129" t="s">
        <v>1462</v>
      </c>
      <c r="C402" s="132" t="s">
        <v>1463</v>
      </c>
    </row>
    <row r="403" spans="1:3" x14ac:dyDescent="0.25">
      <c r="A403" s="133">
        <v>404</v>
      </c>
      <c r="B403" s="129" t="s">
        <v>1558</v>
      </c>
      <c r="C403" s="132" t="s">
        <v>1463</v>
      </c>
    </row>
    <row r="404" spans="1:3" x14ac:dyDescent="0.25">
      <c r="A404" s="133">
        <v>405</v>
      </c>
      <c r="B404" s="129" t="s">
        <v>1559</v>
      </c>
      <c r="C404" s="132" t="s">
        <v>1443</v>
      </c>
    </row>
    <row r="405" spans="1:3" x14ac:dyDescent="0.25">
      <c r="A405" s="133">
        <v>406</v>
      </c>
      <c r="B405" s="129" t="s">
        <v>1560</v>
      </c>
      <c r="C405" s="132" t="s">
        <v>1443</v>
      </c>
    </row>
    <row r="406" spans="1:3" x14ac:dyDescent="0.25">
      <c r="A406" s="133">
        <v>407</v>
      </c>
      <c r="B406" s="129" t="s">
        <v>1561</v>
      </c>
      <c r="C406" s="132" t="s">
        <v>1443</v>
      </c>
    </row>
    <row r="407" spans="1:3" x14ac:dyDescent="0.25">
      <c r="A407" s="133">
        <v>408</v>
      </c>
      <c r="B407" s="129" t="s">
        <v>1562</v>
      </c>
      <c r="C407" s="132" t="s">
        <v>1443</v>
      </c>
    </row>
    <row r="408" spans="1:3" x14ac:dyDescent="0.25">
      <c r="A408" s="133">
        <v>409</v>
      </c>
      <c r="B408" s="129" t="s">
        <v>1563</v>
      </c>
      <c r="C408" s="132" t="s">
        <v>1443</v>
      </c>
    </row>
    <row r="409" spans="1:3" x14ac:dyDescent="0.25">
      <c r="A409" s="133">
        <v>410</v>
      </c>
      <c r="B409" s="129" t="s">
        <v>1564</v>
      </c>
      <c r="C409" s="132" t="s">
        <v>1443</v>
      </c>
    </row>
    <row r="410" spans="1:3" x14ac:dyDescent="0.25">
      <c r="A410" s="133">
        <v>411</v>
      </c>
      <c r="B410" s="129" t="s">
        <v>1565</v>
      </c>
      <c r="C410" s="132" t="s">
        <v>1443</v>
      </c>
    </row>
    <row r="411" spans="1:3" x14ac:dyDescent="0.25">
      <c r="A411" s="133">
        <v>412</v>
      </c>
      <c r="B411" s="129" t="s">
        <v>1566</v>
      </c>
      <c r="C411" s="132" t="s">
        <v>1443</v>
      </c>
    </row>
    <row r="412" spans="1:3" x14ac:dyDescent="0.25">
      <c r="A412" s="133">
        <v>413</v>
      </c>
      <c r="B412" s="129" t="s">
        <v>1567</v>
      </c>
      <c r="C412" s="132" t="s">
        <v>1443</v>
      </c>
    </row>
    <row r="413" spans="1:3" x14ac:dyDescent="0.25">
      <c r="A413" s="133">
        <v>414</v>
      </c>
      <c r="B413" s="129" t="s">
        <v>1568</v>
      </c>
      <c r="C413" s="132" t="s">
        <v>1443</v>
      </c>
    </row>
    <row r="414" spans="1:3" x14ac:dyDescent="0.25">
      <c r="A414" s="133">
        <v>415</v>
      </c>
      <c r="B414" s="129" t="s">
        <v>1569</v>
      </c>
      <c r="C414" s="132" t="s">
        <v>1443</v>
      </c>
    </row>
    <row r="415" spans="1:3" x14ac:dyDescent="0.25">
      <c r="A415" s="133">
        <v>416</v>
      </c>
      <c r="B415" s="129" t="s">
        <v>1570</v>
      </c>
      <c r="C415" s="132" t="s">
        <v>1443</v>
      </c>
    </row>
    <row r="416" spans="1:3" x14ac:dyDescent="0.25">
      <c r="A416" s="133">
        <v>417</v>
      </c>
      <c r="B416" s="129" t="s">
        <v>1571</v>
      </c>
      <c r="C416" s="132" t="s">
        <v>1443</v>
      </c>
    </row>
    <row r="417" spans="1:3" x14ac:dyDescent="0.25">
      <c r="A417" s="133">
        <v>418</v>
      </c>
      <c r="B417" s="129" t="s">
        <v>1572</v>
      </c>
      <c r="C417" s="132" t="s">
        <v>1443</v>
      </c>
    </row>
    <row r="418" spans="1:3" x14ac:dyDescent="0.25">
      <c r="A418" s="133">
        <v>419</v>
      </c>
      <c r="B418" s="129" t="s">
        <v>1573</v>
      </c>
      <c r="C418" s="132" t="s">
        <v>1443</v>
      </c>
    </row>
    <row r="419" spans="1:3" x14ac:dyDescent="0.25">
      <c r="A419" s="133">
        <v>420</v>
      </c>
      <c r="B419" s="129" t="s">
        <v>1574</v>
      </c>
      <c r="C419" s="132" t="s">
        <v>1443</v>
      </c>
    </row>
    <row r="420" spans="1:3" x14ac:dyDescent="0.25">
      <c r="A420" s="133">
        <v>421</v>
      </c>
      <c r="B420" s="129" t="s">
        <v>1575</v>
      </c>
      <c r="C420" s="132" t="s">
        <v>1443</v>
      </c>
    </row>
    <row r="421" spans="1:3" x14ac:dyDescent="0.25">
      <c r="A421" s="133">
        <v>422</v>
      </c>
      <c r="B421" s="129" t="s">
        <v>1576</v>
      </c>
      <c r="C421" s="132" t="s">
        <v>1443</v>
      </c>
    </row>
    <row r="422" spans="1:3" x14ac:dyDescent="0.25">
      <c r="A422" s="133">
        <v>423</v>
      </c>
      <c r="B422" s="129" t="s">
        <v>1577</v>
      </c>
      <c r="C422" s="132" t="s">
        <v>1443</v>
      </c>
    </row>
    <row r="423" spans="1:3" x14ac:dyDescent="0.25">
      <c r="A423" s="133">
        <v>424</v>
      </c>
      <c r="B423" s="129" t="s">
        <v>1578</v>
      </c>
      <c r="C423" s="132" t="s">
        <v>1443</v>
      </c>
    </row>
    <row r="424" spans="1:3" x14ac:dyDescent="0.25">
      <c r="A424" s="133">
        <v>425</v>
      </c>
      <c r="B424" s="129" t="s">
        <v>1579</v>
      </c>
      <c r="C424" s="132" t="s">
        <v>1463</v>
      </c>
    </row>
    <row r="425" spans="1:3" x14ac:dyDescent="0.25">
      <c r="A425" s="133">
        <v>426</v>
      </c>
      <c r="B425" s="129" t="s">
        <v>1489</v>
      </c>
      <c r="C425" s="132" t="s">
        <v>1463</v>
      </c>
    </row>
    <row r="426" spans="1:3" x14ac:dyDescent="0.25">
      <c r="A426" s="133">
        <v>427</v>
      </c>
      <c r="B426" s="129" t="s">
        <v>1580</v>
      </c>
      <c r="C426" s="132" t="s">
        <v>1463</v>
      </c>
    </row>
    <row r="427" spans="1:3" x14ac:dyDescent="0.25">
      <c r="A427" s="133">
        <v>428</v>
      </c>
      <c r="B427" s="129" t="s">
        <v>1581</v>
      </c>
      <c r="C427" s="132" t="s">
        <v>1582</v>
      </c>
    </row>
    <row r="428" spans="1:3" x14ac:dyDescent="0.25">
      <c r="A428" s="133">
        <v>429</v>
      </c>
      <c r="B428" s="129" t="s">
        <v>1583</v>
      </c>
      <c r="C428" s="132" t="s">
        <v>1582</v>
      </c>
    </row>
    <row r="429" spans="1:3" x14ac:dyDescent="0.25">
      <c r="A429" s="133">
        <v>430</v>
      </c>
      <c r="B429" s="129" t="s">
        <v>1584</v>
      </c>
      <c r="C429" s="132" t="s">
        <v>1582</v>
      </c>
    </row>
    <row r="430" spans="1:3" x14ac:dyDescent="0.25">
      <c r="A430" s="133">
        <v>431</v>
      </c>
      <c r="B430" s="129" t="s">
        <v>1585</v>
      </c>
      <c r="C430" s="132" t="s">
        <v>1582</v>
      </c>
    </row>
    <row r="431" spans="1:3" x14ac:dyDescent="0.25">
      <c r="A431" s="133">
        <v>432</v>
      </c>
      <c r="B431" s="129" t="s">
        <v>1489</v>
      </c>
      <c r="C431" s="132" t="s">
        <v>1463</v>
      </c>
    </row>
    <row r="432" spans="1:3" x14ac:dyDescent="0.25">
      <c r="A432" s="133">
        <v>434</v>
      </c>
      <c r="B432" s="129" t="s">
        <v>1586</v>
      </c>
      <c r="C432" s="132" t="s">
        <v>1443</v>
      </c>
    </row>
    <row r="433" spans="1:3" x14ac:dyDescent="0.25">
      <c r="A433" s="133">
        <v>435</v>
      </c>
      <c r="B433" s="129" t="s">
        <v>1587</v>
      </c>
      <c r="C433" s="132" t="s">
        <v>1463</v>
      </c>
    </row>
    <row r="434" spans="1:3" x14ac:dyDescent="0.25">
      <c r="A434" s="133">
        <v>436</v>
      </c>
      <c r="B434" s="129" t="s">
        <v>1588</v>
      </c>
      <c r="C434" s="132" t="s">
        <v>1463</v>
      </c>
    </row>
    <row r="435" spans="1:3" x14ac:dyDescent="0.25">
      <c r="A435" s="133">
        <v>437</v>
      </c>
      <c r="B435" s="129" t="s">
        <v>1589</v>
      </c>
      <c r="C435" s="132" t="s">
        <v>1463</v>
      </c>
    </row>
    <row r="436" spans="1:3" x14ac:dyDescent="0.25">
      <c r="A436" s="133">
        <v>439</v>
      </c>
      <c r="B436" s="129" t="s">
        <v>1590</v>
      </c>
      <c r="C436" s="132" t="s">
        <v>1463</v>
      </c>
    </row>
    <row r="437" spans="1:3" x14ac:dyDescent="0.25">
      <c r="A437" s="133">
        <v>440</v>
      </c>
      <c r="B437" s="129" t="s">
        <v>1591</v>
      </c>
      <c r="C437" s="132" t="s">
        <v>1463</v>
      </c>
    </row>
    <row r="438" spans="1:3" x14ac:dyDescent="0.25">
      <c r="A438" s="133">
        <v>441</v>
      </c>
      <c r="B438" s="129" t="s">
        <v>1493</v>
      </c>
      <c r="C438" s="132" t="s">
        <v>1463</v>
      </c>
    </row>
    <row r="439" spans="1:3" x14ac:dyDescent="0.25">
      <c r="A439" s="133">
        <v>442</v>
      </c>
      <c r="B439" s="129" t="s">
        <v>1489</v>
      </c>
      <c r="C439" s="132" t="s">
        <v>1443</v>
      </c>
    </row>
    <row r="440" spans="1:3" x14ac:dyDescent="0.25">
      <c r="A440" s="133">
        <v>443</v>
      </c>
      <c r="B440" s="129" t="s">
        <v>1529</v>
      </c>
      <c r="C440" s="132" t="s">
        <v>1463</v>
      </c>
    </row>
    <row r="441" spans="1:3" x14ac:dyDescent="0.25">
      <c r="A441" s="133">
        <v>444</v>
      </c>
      <c r="B441" s="129" t="s">
        <v>1532</v>
      </c>
      <c r="C441" s="132" t="s">
        <v>1463</v>
      </c>
    </row>
    <row r="442" spans="1:3" x14ac:dyDescent="0.25">
      <c r="A442" s="133">
        <v>444</v>
      </c>
      <c r="B442" s="129" t="s">
        <v>1532</v>
      </c>
      <c r="C442" s="132" t="s">
        <v>1443</v>
      </c>
    </row>
    <row r="443" spans="1:3" x14ac:dyDescent="0.25">
      <c r="A443" s="133">
        <v>445</v>
      </c>
      <c r="B443" s="129" t="s">
        <v>1592</v>
      </c>
      <c r="C443" s="132" t="s">
        <v>1463</v>
      </c>
    </row>
    <row r="444" spans="1:3" x14ac:dyDescent="0.25">
      <c r="A444" s="133">
        <v>446</v>
      </c>
      <c r="B444" s="129" t="s">
        <v>1592</v>
      </c>
      <c r="C444" s="132" t="s">
        <v>1463</v>
      </c>
    </row>
    <row r="445" spans="1:3" x14ac:dyDescent="0.25">
      <c r="A445" s="133">
        <v>447</v>
      </c>
      <c r="B445" s="129" t="s">
        <v>1503</v>
      </c>
      <c r="C445" s="132" t="s">
        <v>1463</v>
      </c>
    </row>
    <row r="446" spans="1:3" x14ac:dyDescent="0.25">
      <c r="A446" s="133">
        <v>448</v>
      </c>
      <c r="B446" s="129" t="s">
        <v>1503</v>
      </c>
      <c r="C446" s="132" t="s">
        <v>1463</v>
      </c>
    </row>
    <row r="447" spans="1:3" x14ac:dyDescent="0.25">
      <c r="A447" s="133">
        <v>449</v>
      </c>
      <c r="B447" s="129" t="s">
        <v>1503</v>
      </c>
      <c r="C447" s="132" t="s">
        <v>1463</v>
      </c>
    </row>
    <row r="448" spans="1:3" x14ac:dyDescent="0.25">
      <c r="A448" s="133">
        <v>450</v>
      </c>
      <c r="B448" s="129" t="s">
        <v>1503</v>
      </c>
      <c r="C448" s="132" t="s">
        <v>1463</v>
      </c>
    </row>
    <row r="449" spans="1:3" x14ac:dyDescent="0.25">
      <c r="A449" s="133">
        <v>451</v>
      </c>
      <c r="B449" s="129" t="s">
        <v>1503</v>
      </c>
      <c r="C449" s="132" t="s">
        <v>1463</v>
      </c>
    </row>
    <row r="450" spans="1:3" x14ac:dyDescent="0.25">
      <c r="A450" s="133">
        <v>452</v>
      </c>
      <c r="B450" s="129" t="s">
        <v>1503</v>
      </c>
      <c r="C450" s="132" t="s">
        <v>1463</v>
      </c>
    </row>
    <row r="451" spans="1:3" x14ac:dyDescent="0.25">
      <c r="A451" s="133">
        <v>453</v>
      </c>
      <c r="B451" s="129" t="s">
        <v>1503</v>
      </c>
      <c r="C451" s="132" t="s">
        <v>1463</v>
      </c>
    </row>
    <row r="452" spans="1:3" x14ac:dyDescent="0.25">
      <c r="A452" s="133">
        <v>454</v>
      </c>
      <c r="B452" s="129" t="s">
        <v>1503</v>
      </c>
      <c r="C452" s="132" t="s">
        <v>1463</v>
      </c>
    </row>
    <row r="453" spans="1:3" x14ac:dyDescent="0.25">
      <c r="A453" s="133">
        <v>455</v>
      </c>
      <c r="B453" s="129" t="s">
        <v>1503</v>
      </c>
      <c r="C453" s="132" t="s">
        <v>1463</v>
      </c>
    </row>
    <row r="454" spans="1:3" x14ac:dyDescent="0.25">
      <c r="A454" s="133">
        <v>456</v>
      </c>
      <c r="B454" s="129" t="s">
        <v>1503</v>
      </c>
      <c r="C454" s="132" t="s">
        <v>1463</v>
      </c>
    </row>
    <row r="455" spans="1:3" x14ac:dyDescent="0.25">
      <c r="A455" s="133">
        <v>459</v>
      </c>
      <c r="B455" s="129" t="s">
        <v>1503</v>
      </c>
      <c r="C455" s="132" t="s">
        <v>1463</v>
      </c>
    </row>
    <row r="456" spans="1:3" x14ac:dyDescent="0.25">
      <c r="A456" s="133">
        <v>460</v>
      </c>
      <c r="B456" s="129" t="s">
        <v>1593</v>
      </c>
      <c r="C456" s="132" t="s">
        <v>1443</v>
      </c>
    </row>
    <row r="457" spans="1:3" x14ac:dyDescent="0.25">
      <c r="A457" s="133">
        <v>461</v>
      </c>
      <c r="B457" s="129" t="s">
        <v>1593</v>
      </c>
      <c r="C457" s="132" t="s">
        <v>1443</v>
      </c>
    </row>
    <row r="458" spans="1:3" x14ac:dyDescent="0.25">
      <c r="A458" s="133">
        <v>462</v>
      </c>
      <c r="B458" s="129" t="s">
        <v>1594</v>
      </c>
      <c r="C458" s="132" t="s">
        <v>1443</v>
      </c>
    </row>
    <row r="459" spans="1:3" x14ac:dyDescent="0.25">
      <c r="A459" s="133">
        <v>463</v>
      </c>
      <c r="B459" s="129" t="s">
        <v>1595</v>
      </c>
      <c r="C459" s="132" t="s">
        <v>1443</v>
      </c>
    </row>
    <row r="460" spans="1:3" x14ac:dyDescent="0.25">
      <c r="A460" s="133">
        <v>464</v>
      </c>
      <c r="B460" s="129" t="s">
        <v>1596</v>
      </c>
      <c r="C460" s="132" t="s">
        <v>1463</v>
      </c>
    </row>
    <row r="461" spans="1:3" x14ac:dyDescent="0.25">
      <c r="A461" s="133">
        <v>465</v>
      </c>
      <c r="B461" s="129" t="s">
        <v>1597</v>
      </c>
      <c r="C461" s="132" t="s">
        <v>1463</v>
      </c>
    </row>
    <row r="462" spans="1:3" x14ac:dyDescent="0.25">
      <c r="A462" s="133">
        <v>466</v>
      </c>
      <c r="B462" s="129" t="s">
        <v>1598</v>
      </c>
      <c r="C462" s="132" t="s">
        <v>1463</v>
      </c>
    </row>
    <row r="463" spans="1:3" x14ac:dyDescent="0.25">
      <c r="A463" s="133">
        <v>467</v>
      </c>
      <c r="B463" s="129" t="s">
        <v>1598</v>
      </c>
      <c r="C463" s="132" t="s">
        <v>1463</v>
      </c>
    </row>
    <row r="464" spans="1:3" x14ac:dyDescent="0.25">
      <c r="A464" s="133">
        <v>468</v>
      </c>
      <c r="B464" s="129" t="s">
        <v>1598</v>
      </c>
      <c r="C464" s="132" t="s">
        <v>1463</v>
      </c>
    </row>
    <row r="465" spans="1:3" x14ac:dyDescent="0.25">
      <c r="A465" s="133">
        <v>469</v>
      </c>
      <c r="B465" s="129" t="s">
        <v>1598</v>
      </c>
      <c r="C465" s="132" t="s">
        <v>1463</v>
      </c>
    </row>
    <row r="466" spans="1:3" x14ac:dyDescent="0.25">
      <c r="A466" s="133">
        <v>470</v>
      </c>
      <c r="B466" s="129" t="s">
        <v>1598</v>
      </c>
      <c r="C466" s="132" t="s">
        <v>1463</v>
      </c>
    </row>
    <row r="467" spans="1:3" x14ac:dyDescent="0.25">
      <c r="A467" s="133">
        <v>473</v>
      </c>
      <c r="B467" s="129" t="s">
        <v>1599</v>
      </c>
      <c r="C467" s="132" t="s">
        <v>1463</v>
      </c>
    </row>
    <row r="468" spans="1:3" x14ac:dyDescent="0.25">
      <c r="A468" s="133">
        <v>474</v>
      </c>
      <c r="B468" s="129" t="s">
        <v>1600</v>
      </c>
      <c r="C468" s="132" t="s">
        <v>1443</v>
      </c>
    </row>
    <row r="469" spans="1:3" x14ac:dyDescent="0.25">
      <c r="A469" s="133">
        <v>475</v>
      </c>
      <c r="B469" s="129" t="s">
        <v>1601</v>
      </c>
      <c r="C469" s="132" t="s">
        <v>1463</v>
      </c>
    </row>
    <row r="470" spans="1:3" x14ac:dyDescent="0.25">
      <c r="A470" s="133">
        <v>476</v>
      </c>
      <c r="B470" s="129" t="s">
        <v>1602</v>
      </c>
      <c r="C470" s="132" t="s">
        <v>1443</v>
      </c>
    </row>
    <row r="471" spans="1:3" x14ac:dyDescent="0.25">
      <c r="A471" s="133">
        <v>477</v>
      </c>
      <c r="B471" s="129" t="s">
        <v>1602</v>
      </c>
      <c r="C471" s="132" t="s">
        <v>1443</v>
      </c>
    </row>
    <row r="472" spans="1:3" x14ac:dyDescent="0.25">
      <c r="A472" s="133">
        <v>478</v>
      </c>
      <c r="B472" s="129" t="s">
        <v>1532</v>
      </c>
      <c r="C472" s="132" t="s">
        <v>1463</v>
      </c>
    </row>
    <row r="473" spans="1:3" x14ac:dyDescent="0.25">
      <c r="A473" s="133">
        <v>479</v>
      </c>
      <c r="B473" s="129" t="s">
        <v>1590</v>
      </c>
      <c r="C473" s="132" t="s">
        <v>1463</v>
      </c>
    </row>
    <row r="474" spans="1:3" x14ac:dyDescent="0.25">
      <c r="A474" s="133">
        <v>480</v>
      </c>
      <c r="B474" s="129" t="s">
        <v>1590</v>
      </c>
      <c r="C474" s="132" t="s">
        <v>1463</v>
      </c>
    </row>
    <row r="475" spans="1:3" x14ac:dyDescent="0.25">
      <c r="A475" s="133">
        <v>481</v>
      </c>
      <c r="B475" s="129" t="s">
        <v>1590</v>
      </c>
      <c r="C475" s="132" t="s">
        <v>1463</v>
      </c>
    </row>
    <row r="476" spans="1:3" x14ac:dyDescent="0.25">
      <c r="A476" s="133">
        <v>482</v>
      </c>
      <c r="B476" s="129" t="s">
        <v>1603</v>
      </c>
      <c r="C476" s="132" t="s">
        <v>1604</v>
      </c>
    </row>
    <row r="477" spans="1:3" x14ac:dyDescent="0.25">
      <c r="A477" s="133">
        <v>483</v>
      </c>
      <c r="B477" s="129" t="s">
        <v>1605</v>
      </c>
      <c r="C477" s="132" t="s">
        <v>1604</v>
      </c>
    </row>
    <row r="478" spans="1:3" x14ac:dyDescent="0.25">
      <c r="A478" s="133">
        <v>484</v>
      </c>
      <c r="B478" s="129" t="s">
        <v>1606</v>
      </c>
      <c r="C478" s="132" t="s">
        <v>1604</v>
      </c>
    </row>
    <row r="479" spans="1:3" x14ac:dyDescent="0.25">
      <c r="A479" s="133">
        <v>485</v>
      </c>
      <c r="B479" s="129" t="s">
        <v>1607</v>
      </c>
      <c r="C479" s="132" t="s">
        <v>1604</v>
      </c>
    </row>
    <row r="480" spans="1:3" x14ac:dyDescent="0.25">
      <c r="A480" s="133">
        <v>486</v>
      </c>
      <c r="B480" s="129" t="s">
        <v>1608</v>
      </c>
      <c r="C480" s="132" t="s">
        <v>1604</v>
      </c>
    </row>
    <row r="481" spans="1:3" x14ac:dyDescent="0.25">
      <c r="A481" s="133">
        <v>487</v>
      </c>
      <c r="B481" s="129" t="s">
        <v>1609</v>
      </c>
      <c r="C481" s="132" t="s">
        <v>1604</v>
      </c>
    </row>
    <row r="482" spans="1:3" x14ac:dyDescent="0.25">
      <c r="A482" s="133">
        <v>488</v>
      </c>
      <c r="B482" s="129" t="s">
        <v>1610</v>
      </c>
      <c r="C482" s="132" t="s">
        <v>1604</v>
      </c>
    </row>
    <row r="483" spans="1:3" x14ac:dyDescent="0.25">
      <c r="A483" s="133">
        <v>489</v>
      </c>
      <c r="B483" s="129" t="s">
        <v>1611</v>
      </c>
      <c r="C483" s="132" t="s">
        <v>1604</v>
      </c>
    </row>
    <row r="484" spans="1:3" x14ac:dyDescent="0.25">
      <c r="A484" s="133">
        <v>490</v>
      </c>
      <c r="B484" s="129" t="s">
        <v>1612</v>
      </c>
      <c r="C484" s="132" t="s">
        <v>1604</v>
      </c>
    </row>
    <row r="485" spans="1:3" x14ac:dyDescent="0.25">
      <c r="A485" s="133">
        <v>491</v>
      </c>
      <c r="B485" s="129" t="s">
        <v>1613</v>
      </c>
      <c r="C485" s="132" t="s">
        <v>1604</v>
      </c>
    </row>
    <row r="486" spans="1:3" x14ac:dyDescent="0.25">
      <c r="A486" s="133">
        <v>492</v>
      </c>
      <c r="B486" s="129" t="s">
        <v>1614</v>
      </c>
      <c r="C486" s="132" t="s">
        <v>1604</v>
      </c>
    </row>
    <row r="487" spans="1:3" x14ac:dyDescent="0.25">
      <c r="A487" s="133">
        <v>493</v>
      </c>
      <c r="B487" s="129" t="s">
        <v>1615</v>
      </c>
      <c r="C487" s="132" t="s">
        <v>1604</v>
      </c>
    </row>
    <row r="488" spans="1:3" x14ac:dyDescent="0.25">
      <c r="A488" s="133">
        <v>494</v>
      </c>
      <c r="B488" s="129" t="s">
        <v>1616</v>
      </c>
      <c r="C488" s="132" t="s">
        <v>1604</v>
      </c>
    </row>
    <row r="489" spans="1:3" x14ac:dyDescent="0.25">
      <c r="A489" s="133">
        <v>495</v>
      </c>
      <c r="B489" s="129" t="s">
        <v>1617</v>
      </c>
      <c r="C489" s="132" t="s">
        <v>1604</v>
      </c>
    </row>
    <row r="490" spans="1:3" x14ac:dyDescent="0.25">
      <c r="A490" s="133">
        <v>496</v>
      </c>
      <c r="B490" s="129" t="s">
        <v>1618</v>
      </c>
      <c r="C490" s="132" t="s">
        <v>1604</v>
      </c>
    </row>
    <row r="491" spans="1:3" x14ac:dyDescent="0.25">
      <c r="A491" s="133">
        <v>497</v>
      </c>
      <c r="B491" s="129" t="s">
        <v>1619</v>
      </c>
      <c r="C491" s="132" t="s">
        <v>1604</v>
      </c>
    </row>
    <row r="492" spans="1:3" x14ac:dyDescent="0.25">
      <c r="A492" s="133">
        <v>498</v>
      </c>
      <c r="B492" s="129" t="s">
        <v>1620</v>
      </c>
      <c r="C492" s="132" t="s">
        <v>1604</v>
      </c>
    </row>
    <row r="493" spans="1:3" x14ac:dyDescent="0.25">
      <c r="A493" s="133">
        <v>701</v>
      </c>
      <c r="B493" s="129" t="s">
        <v>1621</v>
      </c>
      <c r="C493" s="132" t="s">
        <v>1443</v>
      </c>
    </row>
    <row r="494" spans="1:3" x14ac:dyDescent="0.25">
      <c r="A494" s="133">
        <v>702</v>
      </c>
      <c r="B494" s="129" t="s">
        <v>1621</v>
      </c>
      <c r="C494" s="132" t="s">
        <v>1443</v>
      </c>
    </row>
    <row r="495" spans="1:3" x14ac:dyDescent="0.25">
      <c r="A495" s="133">
        <v>703</v>
      </c>
      <c r="B495" s="129" t="s">
        <v>1555</v>
      </c>
      <c r="C495" s="132" t="s">
        <v>1443</v>
      </c>
    </row>
    <row r="496" spans="1:3" x14ac:dyDescent="0.25">
      <c r="A496" s="133">
        <v>704</v>
      </c>
      <c r="B496" s="129" t="s">
        <v>1555</v>
      </c>
      <c r="C496" s="132" t="s">
        <v>1443</v>
      </c>
    </row>
    <row r="497" spans="1:3" x14ac:dyDescent="0.25">
      <c r="A497" s="133">
        <v>705</v>
      </c>
      <c r="B497" s="129" t="s">
        <v>1555</v>
      </c>
      <c r="C497" s="132" t="s">
        <v>1443</v>
      </c>
    </row>
    <row r="498" spans="1:3" x14ac:dyDescent="0.25">
      <c r="A498" s="133">
        <v>706</v>
      </c>
      <c r="B498" s="129" t="s">
        <v>1555</v>
      </c>
      <c r="C498" s="132" t="s">
        <v>1443</v>
      </c>
    </row>
    <row r="499" spans="1:3" x14ac:dyDescent="0.25">
      <c r="A499" s="133">
        <v>707</v>
      </c>
      <c r="B499" s="129" t="s">
        <v>1555</v>
      </c>
      <c r="C499" s="132" t="s">
        <v>1443</v>
      </c>
    </row>
    <row r="500" spans="1:3" x14ac:dyDescent="0.25">
      <c r="A500" s="133">
        <v>708</v>
      </c>
      <c r="B500" s="129" t="s">
        <v>1555</v>
      </c>
      <c r="C500" s="132" t="s">
        <v>1443</v>
      </c>
    </row>
    <row r="501" spans="1:3" x14ac:dyDescent="0.25">
      <c r="A501" s="133">
        <v>709</v>
      </c>
      <c r="B501" s="129" t="s">
        <v>1555</v>
      </c>
      <c r="C501" s="132" t="s">
        <v>1443</v>
      </c>
    </row>
    <row r="502" spans="1:3" x14ac:dyDescent="0.25">
      <c r="A502" s="133">
        <v>710</v>
      </c>
      <c r="B502" s="129" t="s">
        <v>1555</v>
      </c>
      <c r="C502" s="132" t="s">
        <v>1443</v>
      </c>
    </row>
    <row r="503" spans="1:3" x14ac:dyDescent="0.25">
      <c r="A503" s="133">
        <v>711</v>
      </c>
      <c r="B503" s="129" t="s">
        <v>1555</v>
      </c>
      <c r="C503" s="132" t="s">
        <v>1443</v>
      </c>
    </row>
    <row r="504" spans="1:3" x14ac:dyDescent="0.25">
      <c r="A504" s="133">
        <v>712</v>
      </c>
      <c r="B504" s="129" t="s">
        <v>1622</v>
      </c>
      <c r="C504" s="132" t="s">
        <v>1443</v>
      </c>
    </row>
    <row r="505" spans="1:3" x14ac:dyDescent="0.25">
      <c r="A505" s="133">
        <v>713</v>
      </c>
      <c r="B505" s="129" t="s">
        <v>1622</v>
      </c>
      <c r="C505" s="132" t="s">
        <v>1443</v>
      </c>
    </row>
    <row r="506" spans="1:3" x14ac:dyDescent="0.25">
      <c r="A506" s="133">
        <v>714</v>
      </c>
      <c r="B506" s="129" t="s">
        <v>1622</v>
      </c>
      <c r="C506" s="132" t="s">
        <v>1443</v>
      </c>
    </row>
    <row r="507" spans="1:3" x14ac:dyDescent="0.25">
      <c r="A507" s="133">
        <v>715</v>
      </c>
      <c r="B507" s="129" t="s">
        <v>1622</v>
      </c>
      <c r="C507" s="132" t="s">
        <v>1443</v>
      </c>
    </row>
    <row r="508" spans="1:3" x14ac:dyDescent="0.25">
      <c r="A508" s="133">
        <v>716</v>
      </c>
      <c r="B508" s="129" t="s">
        <v>1623</v>
      </c>
      <c r="C508" s="132" t="s">
        <v>1443</v>
      </c>
    </row>
    <row r="509" spans="1:3" x14ac:dyDescent="0.25">
      <c r="A509" s="133">
        <v>717</v>
      </c>
      <c r="B509" s="129" t="s">
        <v>1623</v>
      </c>
      <c r="C509" s="132" t="s">
        <v>1443</v>
      </c>
    </row>
    <row r="510" spans="1:3" x14ac:dyDescent="0.25">
      <c r="A510" s="133">
        <v>718</v>
      </c>
      <c r="B510" s="129" t="s">
        <v>1624</v>
      </c>
      <c r="C510" s="132" t="s">
        <v>1443</v>
      </c>
    </row>
    <row r="511" spans="1:3" x14ac:dyDescent="0.25">
      <c r="A511" s="133">
        <v>719</v>
      </c>
      <c r="B511" s="129" t="s">
        <v>1624</v>
      </c>
      <c r="C511" s="132" t="s">
        <v>1443</v>
      </c>
    </row>
    <row r="512" spans="1:3" x14ac:dyDescent="0.25">
      <c r="A512" s="133">
        <v>720</v>
      </c>
      <c r="B512" s="129" t="s">
        <v>1490</v>
      </c>
      <c r="C512" s="132" t="s">
        <v>1463</v>
      </c>
    </row>
    <row r="513" spans="1:3" x14ac:dyDescent="0.25">
      <c r="A513" s="133">
        <v>721</v>
      </c>
      <c r="B513" s="129" t="s">
        <v>1625</v>
      </c>
      <c r="C513" s="132" t="s">
        <v>1463</v>
      </c>
    </row>
    <row r="514" spans="1:3" x14ac:dyDescent="0.25">
      <c r="A514" s="133">
        <v>722</v>
      </c>
      <c r="B514" s="129" t="s">
        <v>1625</v>
      </c>
      <c r="C514" s="132" t="s">
        <v>1463</v>
      </c>
    </row>
    <row r="515" spans="1:3" x14ac:dyDescent="0.25">
      <c r="A515" s="133">
        <v>723</v>
      </c>
      <c r="B515" s="129" t="s">
        <v>1625</v>
      </c>
      <c r="C515" s="132" t="s">
        <v>1463</v>
      </c>
    </row>
    <row r="516" spans="1:3" x14ac:dyDescent="0.25">
      <c r="A516" s="133">
        <v>724</v>
      </c>
      <c r="B516" s="129" t="s">
        <v>1625</v>
      </c>
      <c r="C516" s="132" t="s">
        <v>1463</v>
      </c>
    </row>
    <row r="517" spans="1:3" x14ac:dyDescent="0.25">
      <c r="A517" s="133">
        <v>725</v>
      </c>
      <c r="B517" s="129" t="s">
        <v>1625</v>
      </c>
      <c r="C517" s="132" t="s">
        <v>1463</v>
      </c>
    </row>
    <row r="518" spans="1:3" x14ac:dyDescent="0.25">
      <c r="A518" s="133">
        <v>726</v>
      </c>
      <c r="B518" s="129" t="s">
        <v>1625</v>
      </c>
      <c r="C518" s="132" t="s">
        <v>1463</v>
      </c>
    </row>
    <row r="519" spans="1:3" x14ac:dyDescent="0.25">
      <c r="A519" s="133">
        <v>727</v>
      </c>
      <c r="B519" s="129" t="s">
        <v>1625</v>
      </c>
      <c r="C519" s="132" t="s">
        <v>1463</v>
      </c>
    </row>
    <row r="520" spans="1:3" x14ac:dyDescent="0.25">
      <c r="A520" s="133">
        <v>728</v>
      </c>
      <c r="B520" s="129" t="s">
        <v>1626</v>
      </c>
      <c r="C520" s="132" t="s">
        <v>1463</v>
      </c>
    </row>
    <row r="521" spans="1:3" x14ac:dyDescent="0.25">
      <c r="A521" s="133">
        <v>729</v>
      </c>
      <c r="B521" s="129" t="s">
        <v>1625</v>
      </c>
      <c r="C521" s="132" t="s">
        <v>1463</v>
      </c>
    </row>
    <row r="522" spans="1:3" x14ac:dyDescent="0.25">
      <c r="A522" s="133">
        <v>730</v>
      </c>
      <c r="B522" s="129" t="s">
        <v>1626</v>
      </c>
      <c r="C522" s="132" t="s">
        <v>1463</v>
      </c>
    </row>
    <row r="523" spans="1:3" x14ac:dyDescent="0.25">
      <c r="A523" s="133">
        <v>731</v>
      </c>
      <c r="B523" s="129" t="s">
        <v>1625</v>
      </c>
      <c r="C523" s="132" t="s">
        <v>1463</v>
      </c>
    </row>
    <row r="524" spans="1:3" x14ac:dyDescent="0.25">
      <c r="A524" s="133">
        <v>732</v>
      </c>
      <c r="B524" s="129" t="s">
        <v>1626</v>
      </c>
      <c r="C524" s="132" t="s">
        <v>1463</v>
      </c>
    </row>
    <row r="525" spans="1:3" x14ac:dyDescent="0.25">
      <c r="A525" s="133">
        <v>733</v>
      </c>
      <c r="B525" s="129" t="s">
        <v>1625</v>
      </c>
      <c r="C525" s="132" t="s">
        <v>1463</v>
      </c>
    </row>
    <row r="526" spans="1:3" x14ac:dyDescent="0.25">
      <c r="A526" s="133">
        <v>734</v>
      </c>
      <c r="B526" s="129" t="s">
        <v>1626</v>
      </c>
      <c r="C526" s="132" t="s">
        <v>1463</v>
      </c>
    </row>
    <row r="527" spans="1:3" x14ac:dyDescent="0.25">
      <c r="A527" s="133">
        <v>735</v>
      </c>
      <c r="B527" s="129" t="s">
        <v>1625</v>
      </c>
      <c r="C527" s="132" t="s">
        <v>1463</v>
      </c>
    </row>
    <row r="528" spans="1:3" x14ac:dyDescent="0.25">
      <c r="A528" s="133">
        <v>736</v>
      </c>
      <c r="B528" s="129" t="s">
        <v>1626</v>
      </c>
      <c r="C528" s="132" t="s">
        <v>1463</v>
      </c>
    </row>
    <row r="529" spans="1:3" x14ac:dyDescent="0.25">
      <c r="A529" s="133">
        <v>737</v>
      </c>
      <c r="B529" s="129" t="s">
        <v>1625</v>
      </c>
      <c r="C529" s="132" t="s">
        <v>1463</v>
      </c>
    </row>
    <row r="530" spans="1:3" x14ac:dyDescent="0.25">
      <c r="A530" s="133">
        <v>738</v>
      </c>
      <c r="B530" s="129" t="s">
        <v>1626</v>
      </c>
      <c r="C530" s="132" t="s">
        <v>1463</v>
      </c>
    </row>
    <row r="531" spans="1:3" x14ac:dyDescent="0.25">
      <c r="A531" s="133">
        <v>739</v>
      </c>
      <c r="B531" s="129" t="s">
        <v>1625</v>
      </c>
      <c r="C531" s="132" t="s">
        <v>1463</v>
      </c>
    </row>
    <row r="532" spans="1:3" x14ac:dyDescent="0.25">
      <c r="A532" s="133">
        <v>740</v>
      </c>
      <c r="B532" s="129" t="s">
        <v>1626</v>
      </c>
      <c r="C532" s="132" t="s">
        <v>1463</v>
      </c>
    </row>
    <row r="533" spans="1:3" x14ac:dyDescent="0.25">
      <c r="A533" s="133">
        <v>741</v>
      </c>
      <c r="B533" s="129" t="s">
        <v>1625</v>
      </c>
      <c r="C533" s="132" t="s">
        <v>1463</v>
      </c>
    </row>
    <row r="534" spans="1:3" x14ac:dyDescent="0.25">
      <c r="A534" s="133">
        <v>742</v>
      </c>
      <c r="B534" s="129" t="s">
        <v>1626</v>
      </c>
      <c r="C534" s="132" t="s">
        <v>1463</v>
      </c>
    </row>
    <row r="535" spans="1:3" x14ac:dyDescent="0.25">
      <c r="A535" s="133">
        <v>743</v>
      </c>
      <c r="B535" s="129" t="s">
        <v>1625</v>
      </c>
      <c r="C535" s="132" t="s">
        <v>1463</v>
      </c>
    </row>
    <row r="536" spans="1:3" x14ac:dyDescent="0.25">
      <c r="A536" s="133">
        <v>744</v>
      </c>
      <c r="B536" s="129" t="s">
        <v>1626</v>
      </c>
      <c r="C536" s="132" t="s">
        <v>1463</v>
      </c>
    </row>
    <row r="537" spans="1:3" x14ac:dyDescent="0.25">
      <c r="A537" s="133">
        <v>745</v>
      </c>
      <c r="B537" s="129" t="s">
        <v>1625</v>
      </c>
      <c r="C537" s="132" t="s">
        <v>1463</v>
      </c>
    </row>
    <row r="538" spans="1:3" x14ac:dyDescent="0.25">
      <c r="A538" s="133">
        <v>746</v>
      </c>
      <c r="B538" s="129" t="s">
        <v>1626</v>
      </c>
      <c r="C538" s="132" t="s">
        <v>1463</v>
      </c>
    </row>
    <row r="539" spans="1:3" x14ac:dyDescent="0.25">
      <c r="A539" s="133">
        <v>747</v>
      </c>
      <c r="B539" s="129" t="s">
        <v>1625</v>
      </c>
      <c r="C539" s="132" t="s">
        <v>1463</v>
      </c>
    </row>
    <row r="540" spans="1:3" x14ac:dyDescent="0.25">
      <c r="A540" s="133">
        <v>748</v>
      </c>
      <c r="B540" s="129" t="s">
        <v>1625</v>
      </c>
      <c r="C540" s="132" t="s">
        <v>1463</v>
      </c>
    </row>
    <row r="541" spans="1:3" x14ac:dyDescent="0.25">
      <c r="A541" s="133">
        <v>749</v>
      </c>
      <c r="B541" s="129" t="s">
        <v>1626</v>
      </c>
      <c r="C541" s="132" t="s">
        <v>1463</v>
      </c>
    </row>
    <row r="542" spans="1:3" x14ac:dyDescent="0.25">
      <c r="A542" s="133">
        <v>752</v>
      </c>
      <c r="B542" s="129" t="s">
        <v>1625</v>
      </c>
      <c r="C542" s="132" t="s">
        <v>1463</v>
      </c>
    </row>
    <row r="543" spans="1:3" x14ac:dyDescent="0.25">
      <c r="A543" s="133">
        <v>753</v>
      </c>
      <c r="B543" s="129" t="s">
        <v>1627</v>
      </c>
      <c r="C543" s="132" t="s">
        <v>1463</v>
      </c>
    </row>
    <row r="544" spans="1:3" x14ac:dyDescent="0.25">
      <c r="A544" s="133">
        <v>754</v>
      </c>
      <c r="B544" s="129" t="s">
        <v>1625</v>
      </c>
      <c r="C544" s="132" t="s">
        <v>1463</v>
      </c>
    </row>
    <row r="545" spans="1:3" x14ac:dyDescent="0.25">
      <c r="A545" s="133">
        <v>755</v>
      </c>
      <c r="B545" s="129" t="s">
        <v>1627</v>
      </c>
      <c r="C545" s="132" t="s">
        <v>1463</v>
      </c>
    </row>
    <row r="546" spans="1:3" x14ac:dyDescent="0.25">
      <c r="A546" s="133">
        <v>756</v>
      </c>
      <c r="B546" s="129" t="s">
        <v>1625</v>
      </c>
      <c r="C546" s="132" t="s">
        <v>1463</v>
      </c>
    </row>
    <row r="547" spans="1:3" x14ac:dyDescent="0.25">
      <c r="A547" s="133">
        <v>757</v>
      </c>
      <c r="B547" s="129" t="s">
        <v>1627</v>
      </c>
      <c r="C547" s="132" t="s">
        <v>1463</v>
      </c>
    </row>
    <row r="548" spans="1:3" x14ac:dyDescent="0.25">
      <c r="A548" s="133">
        <v>758</v>
      </c>
      <c r="B548" s="129" t="s">
        <v>1625</v>
      </c>
      <c r="C548" s="132" t="s">
        <v>1463</v>
      </c>
    </row>
    <row r="549" spans="1:3" x14ac:dyDescent="0.25">
      <c r="A549" s="133">
        <v>759</v>
      </c>
      <c r="B549" s="129" t="s">
        <v>1627</v>
      </c>
      <c r="C549" s="132" t="s">
        <v>1463</v>
      </c>
    </row>
    <row r="550" spans="1:3" x14ac:dyDescent="0.25">
      <c r="A550" s="133">
        <v>760</v>
      </c>
      <c r="B550" s="129" t="s">
        <v>1625</v>
      </c>
      <c r="C550" s="132" t="s">
        <v>1463</v>
      </c>
    </row>
    <row r="551" spans="1:3" x14ac:dyDescent="0.25">
      <c r="A551" s="133">
        <v>761</v>
      </c>
      <c r="B551" s="129" t="s">
        <v>1627</v>
      </c>
      <c r="C551" s="132" t="s">
        <v>1463</v>
      </c>
    </row>
    <row r="552" spans="1:3" x14ac:dyDescent="0.25">
      <c r="A552" s="133">
        <v>762</v>
      </c>
      <c r="B552" s="129" t="s">
        <v>1625</v>
      </c>
      <c r="C552" s="132" t="s">
        <v>1463</v>
      </c>
    </row>
    <row r="553" spans="1:3" x14ac:dyDescent="0.25">
      <c r="A553" s="133">
        <v>763</v>
      </c>
      <c r="B553" s="129" t="s">
        <v>1627</v>
      </c>
      <c r="C553" s="132" t="s">
        <v>1463</v>
      </c>
    </row>
    <row r="554" spans="1:3" x14ac:dyDescent="0.25">
      <c r="A554" s="133">
        <v>764</v>
      </c>
      <c r="B554" s="129" t="s">
        <v>1625</v>
      </c>
      <c r="C554" s="132" t="s">
        <v>1463</v>
      </c>
    </row>
    <row r="555" spans="1:3" x14ac:dyDescent="0.25">
      <c r="A555" s="133">
        <v>765</v>
      </c>
      <c r="B555" s="129" t="s">
        <v>1627</v>
      </c>
      <c r="C555" s="132" t="s">
        <v>1463</v>
      </c>
    </row>
    <row r="556" spans="1:3" x14ac:dyDescent="0.25">
      <c r="A556" s="133">
        <v>766</v>
      </c>
      <c r="B556" s="129" t="s">
        <v>1625</v>
      </c>
      <c r="C556" s="132" t="s">
        <v>1463</v>
      </c>
    </row>
    <row r="557" spans="1:3" x14ac:dyDescent="0.25">
      <c r="A557" s="133">
        <v>767</v>
      </c>
      <c r="B557" s="129" t="s">
        <v>1627</v>
      </c>
      <c r="C557" s="132" t="s">
        <v>1463</v>
      </c>
    </row>
    <row r="558" spans="1:3" x14ac:dyDescent="0.25">
      <c r="A558" s="133">
        <v>768</v>
      </c>
      <c r="B558" s="129" t="s">
        <v>1625</v>
      </c>
      <c r="C558" s="132" t="s">
        <v>1463</v>
      </c>
    </row>
    <row r="559" spans="1:3" x14ac:dyDescent="0.25">
      <c r="A559" s="133">
        <v>769</v>
      </c>
      <c r="B559" s="129" t="s">
        <v>1627</v>
      </c>
      <c r="C559" s="132" t="s">
        <v>1463</v>
      </c>
    </row>
    <row r="560" spans="1:3" x14ac:dyDescent="0.25">
      <c r="A560" s="133">
        <v>770</v>
      </c>
      <c r="B560" s="129" t="s">
        <v>1628</v>
      </c>
      <c r="C560" s="132" t="s">
        <v>1463</v>
      </c>
    </row>
    <row r="561" spans="1:3" x14ac:dyDescent="0.25">
      <c r="A561" s="133">
        <v>775</v>
      </c>
      <c r="B561" s="129" t="s">
        <v>1629</v>
      </c>
      <c r="C561" s="132" t="s">
        <v>1463</v>
      </c>
    </row>
    <row r="562" spans="1:3" x14ac:dyDescent="0.25">
      <c r="A562" s="133">
        <v>776</v>
      </c>
      <c r="B562" s="129" t="s">
        <v>1629</v>
      </c>
      <c r="C562" s="132" t="s">
        <v>1463</v>
      </c>
    </row>
    <row r="563" spans="1:3" x14ac:dyDescent="0.25">
      <c r="A563" s="133">
        <v>781</v>
      </c>
      <c r="B563" s="129" t="s">
        <v>1625</v>
      </c>
      <c r="C563" s="132" t="s">
        <v>1443</v>
      </c>
    </row>
    <row r="564" spans="1:3" x14ac:dyDescent="0.25">
      <c r="A564" s="133">
        <v>782</v>
      </c>
      <c r="B564" s="129" t="s">
        <v>1625</v>
      </c>
      <c r="C564" s="132" t="s">
        <v>1463</v>
      </c>
    </row>
    <row r="565" spans="1:3" x14ac:dyDescent="0.25">
      <c r="A565" s="133">
        <v>783</v>
      </c>
      <c r="B565" s="129" t="s">
        <v>1625</v>
      </c>
      <c r="C565" s="132" t="s">
        <v>1463</v>
      </c>
    </row>
    <row r="566" spans="1:3" x14ac:dyDescent="0.25">
      <c r="A566" s="133">
        <v>784</v>
      </c>
      <c r="B566" s="129" t="s">
        <v>1625</v>
      </c>
      <c r="C566" s="132" t="s">
        <v>1463</v>
      </c>
    </row>
    <row r="567" spans="1:3" x14ac:dyDescent="0.25">
      <c r="A567" s="133">
        <v>785</v>
      </c>
      <c r="B567" s="129" t="s">
        <v>1625</v>
      </c>
      <c r="C567" s="132" t="s">
        <v>1463</v>
      </c>
    </row>
    <row r="568" spans="1:3" x14ac:dyDescent="0.25">
      <c r="A568" s="133">
        <v>786</v>
      </c>
      <c r="B568" s="129" t="s">
        <v>1625</v>
      </c>
      <c r="C568" s="132" t="s">
        <v>1463</v>
      </c>
    </row>
    <row r="569" spans="1:3" x14ac:dyDescent="0.25">
      <c r="A569" s="133">
        <v>787</v>
      </c>
      <c r="B569" s="129" t="s">
        <v>1630</v>
      </c>
      <c r="C569" s="132" t="s">
        <v>1463</v>
      </c>
    </row>
    <row r="570" spans="1:3" x14ac:dyDescent="0.25">
      <c r="A570" s="133">
        <v>788</v>
      </c>
      <c r="B570" s="129" t="s">
        <v>1631</v>
      </c>
      <c r="C570" s="132" t="s">
        <v>1463</v>
      </c>
    </row>
    <row r="571" spans="1:3" x14ac:dyDescent="0.25">
      <c r="A571" s="133">
        <v>789</v>
      </c>
      <c r="B571" s="129" t="s">
        <v>1632</v>
      </c>
      <c r="C571" s="132" t="s">
        <v>1463</v>
      </c>
    </row>
    <row r="572" spans="1:3" x14ac:dyDescent="0.25">
      <c r="A572" s="133">
        <v>790</v>
      </c>
      <c r="B572" s="129" t="s">
        <v>1633</v>
      </c>
      <c r="C572" s="132" t="s">
        <v>1463</v>
      </c>
    </row>
    <row r="573" spans="1:3" x14ac:dyDescent="0.25">
      <c r="A573" s="133">
        <v>791</v>
      </c>
      <c r="B573" s="129" t="s">
        <v>1634</v>
      </c>
      <c r="C573" s="132" t="s">
        <v>1463</v>
      </c>
    </row>
    <row r="574" spans="1:3" x14ac:dyDescent="0.25">
      <c r="A574" s="133">
        <v>792</v>
      </c>
      <c r="B574" s="129" t="s">
        <v>1635</v>
      </c>
      <c r="C574" s="132" t="s">
        <v>1463</v>
      </c>
    </row>
    <row r="575" spans="1:3" x14ac:dyDescent="0.25">
      <c r="A575" s="133">
        <v>793</v>
      </c>
      <c r="B575" s="129" t="s">
        <v>1625</v>
      </c>
      <c r="C575" s="132" t="s">
        <v>1463</v>
      </c>
    </row>
    <row r="576" spans="1:3" x14ac:dyDescent="0.25">
      <c r="A576" s="133">
        <v>794</v>
      </c>
      <c r="B576" s="129" t="s">
        <v>1626</v>
      </c>
      <c r="C576" s="132" t="s">
        <v>1463</v>
      </c>
    </row>
    <row r="577" spans="1:3" x14ac:dyDescent="0.25">
      <c r="A577" s="133">
        <v>801</v>
      </c>
      <c r="B577" s="129" t="s">
        <v>1552</v>
      </c>
      <c r="C577" s="132" t="s">
        <v>1463</v>
      </c>
    </row>
    <row r="578" spans="1:3" x14ac:dyDescent="0.25">
      <c r="A578" s="133">
        <v>802</v>
      </c>
      <c r="B578" s="129" t="s">
        <v>1636</v>
      </c>
      <c r="C578" s="132" t="s">
        <v>1463</v>
      </c>
    </row>
    <row r="579" spans="1:3" x14ac:dyDescent="0.25">
      <c r="A579" s="133">
        <v>803</v>
      </c>
      <c r="B579" s="129" t="s">
        <v>1637</v>
      </c>
      <c r="C579" s="132" t="s">
        <v>1443</v>
      </c>
    </row>
    <row r="580" spans="1:3" x14ac:dyDescent="0.25">
      <c r="A580" s="133">
        <v>804</v>
      </c>
      <c r="B580" s="129" t="s">
        <v>1636</v>
      </c>
      <c r="C580" s="132" t="s">
        <v>1463</v>
      </c>
    </row>
    <row r="581" spans="1:3" x14ac:dyDescent="0.25">
      <c r="A581" s="133">
        <v>805</v>
      </c>
      <c r="B581" s="129" t="s">
        <v>1637</v>
      </c>
      <c r="C581" s="132" t="s">
        <v>1443</v>
      </c>
    </row>
    <row r="582" spans="1:3" x14ac:dyDescent="0.25">
      <c r="A582" s="133">
        <v>806</v>
      </c>
      <c r="B582" s="129" t="s">
        <v>1636</v>
      </c>
      <c r="C582" s="132" t="s">
        <v>1463</v>
      </c>
    </row>
    <row r="583" spans="1:3" x14ac:dyDescent="0.25">
      <c r="A583" s="133">
        <v>807</v>
      </c>
      <c r="B583" s="129" t="s">
        <v>1637</v>
      </c>
      <c r="C583" s="132" t="s">
        <v>1443</v>
      </c>
    </row>
    <row r="584" spans="1:3" x14ac:dyDescent="0.25">
      <c r="A584" s="133">
        <v>808</v>
      </c>
      <c r="B584" s="129" t="s">
        <v>1636</v>
      </c>
      <c r="C584" s="132" t="s">
        <v>1463</v>
      </c>
    </row>
    <row r="585" spans="1:3" x14ac:dyDescent="0.25">
      <c r="A585" s="133">
        <v>809</v>
      </c>
      <c r="B585" s="129" t="s">
        <v>1637</v>
      </c>
      <c r="C585" s="132" t="s">
        <v>1443</v>
      </c>
    </row>
    <row r="586" spans="1:3" x14ac:dyDescent="0.25">
      <c r="A586" s="133">
        <v>810</v>
      </c>
      <c r="B586" s="129" t="s">
        <v>1636</v>
      </c>
      <c r="C586" s="132" t="s">
        <v>1463</v>
      </c>
    </row>
    <row r="587" spans="1:3" x14ac:dyDescent="0.25">
      <c r="A587" s="133">
        <v>811</v>
      </c>
      <c r="B587" s="129" t="s">
        <v>1637</v>
      </c>
      <c r="C587" s="132" t="s">
        <v>1443</v>
      </c>
    </row>
    <row r="588" spans="1:3" x14ac:dyDescent="0.25">
      <c r="A588" s="133">
        <v>812</v>
      </c>
      <c r="B588" s="129" t="s">
        <v>1636</v>
      </c>
      <c r="C588" s="132" t="s">
        <v>1463</v>
      </c>
    </row>
    <row r="589" spans="1:3" x14ac:dyDescent="0.25">
      <c r="A589" s="133">
        <v>813</v>
      </c>
      <c r="B589" s="129" t="s">
        <v>1637</v>
      </c>
      <c r="C589" s="132" t="s">
        <v>1443</v>
      </c>
    </row>
    <row r="590" spans="1:3" x14ac:dyDescent="0.25">
      <c r="A590" s="133">
        <v>814</v>
      </c>
      <c r="B590" s="129" t="s">
        <v>1636</v>
      </c>
      <c r="C590" s="132" t="s">
        <v>1463</v>
      </c>
    </row>
    <row r="591" spans="1:3" x14ac:dyDescent="0.25">
      <c r="A591" s="133">
        <v>815</v>
      </c>
      <c r="B591" s="129" t="s">
        <v>1637</v>
      </c>
      <c r="C591" s="132" t="s">
        <v>1443</v>
      </c>
    </row>
    <row r="592" spans="1:3" x14ac:dyDescent="0.25">
      <c r="A592" s="133">
        <v>816</v>
      </c>
      <c r="B592" s="129" t="s">
        <v>1636</v>
      </c>
      <c r="C592" s="132" t="s">
        <v>1463</v>
      </c>
    </row>
    <row r="593" spans="1:3" x14ac:dyDescent="0.25">
      <c r="A593" s="133">
        <v>817</v>
      </c>
      <c r="B593" s="129" t="s">
        <v>1637</v>
      </c>
      <c r="C593" s="132" t="s">
        <v>1443</v>
      </c>
    </row>
    <row r="594" spans="1:3" x14ac:dyDescent="0.25">
      <c r="A594" s="133">
        <v>818</v>
      </c>
      <c r="B594" s="129" t="s">
        <v>1636</v>
      </c>
      <c r="C594" s="132" t="s">
        <v>1463</v>
      </c>
    </row>
    <row r="595" spans="1:3" x14ac:dyDescent="0.25">
      <c r="A595" s="133">
        <v>819</v>
      </c>
      <c r="B595" s="129" t="s">
        <v>1637</v>
      </c>
      <c r="C595" s="132" t="s">
        <v>1443</v>
      </c>
    </row>
    <row r="596" spans="1:3" x14ac:dyDescent="0.25">
      <c r="A596" s="133">
        <v>820</v>
      </c>
      <c r="B596" s="129" t="s">
        <v>1636</v>
      </c>
      <c r="C596" s="132" t="s">
        <v>1463</v>
      </c>
    </row>
    <row r="597" spans="1:3" x14ac:dyDescent="0.25">
      <c r="A597" s="133">
        <v>821</v>
      </c>
      <c r="B597" s="129" t="s">
        <v>1637</v>
      </c>
      <c r="C597" s="132" t="s">
        <v>1443</v>
      </c>
    </row>
    <row r="598" spans="1:3" x14ac:dyDescent="0.25">
      <c r="A598" s="133">
        <v>822</v>
      </c>
      <c r="B598" s="129" t="s">
        <v>1636</v>
      </c>
      <c r="C598" s="132" t="s">
        <v>1463</v>
      </c>
    </row>
    <row r="599" spans="1:3" x14ac:dyDescent="0.25">
      <c r="A599" s="133">
        <v>823</v>
      </c>
      <c r="B599" s="129" t="s">
        <v>1637</v>
      </c>
      <c r="C599" s="132" t="s">
        <v>1443</v>
      </c>
    </row>
    <row r="600" spans="1:3" x14ac:dyDescent="0.25">
      <c r="A600" s="133">
        <v>824</v>
      </c>
      <c r="B600" s="129" t="s">
        <v>1636</v>
      </c>
      <c r="C600" s="132" t="s">
        <v>1463</v>
      </c>
    </row>
    <row r="601" spans="1:3" x14ac:dyDescent="0.25">
      <c r="A601" s="133">
        <v>825</v>
      </c>
      <c r="B601" s="129" t="s">
        <v>1637</v>
      </c>
      <c r="C601" s="132" t="s">
        <v>1443</v>
      </c>
    </row>
    <row r="602" spans="1:3" x14ac:dyDescent="0.25">
      <c r="A602" s="133">
        <v>826</v>
      </c>
      <c r="B602" s="129" t="s">
        <v>1636</v>
      </c>
      <c r="C602" s="132" t="s">
        <v>1463</v>
      </c>
    </row>
    <row r="603" spans="1:3" x14ac:dyDescent="0.25">
      <c r="A603" s="133">
        <v>827</v>
      </c>
      <c r="B603" s="129" t="s">
        <v>1637</v>
      </c>
      <c r="C603" s="132" t="s">
        <v>1443</v>
      </c>
    </row>
    <row r="604" spans="1:3" x14ac:dyDescent="0.25">
      <c r="A604" s="133">
        <v>828</v>
      </c>
      <c r="B604" s="129" t="s">
        <v>1636</v>
      </c>
      <c r="C604" s="132" t="s">
        <v>1463</v>
      </c>
    </row>
    <row r="605" spans="1:3" x14ac:dyDescent="0.25">
      <c r="A605" s="133">
        <v>829</v>
      </c>
      <c r="B605" s="129" t="s">
        <v>1637</v>
      </c>
      <c r="C605" s="132" t="s">
        <v>1443</v>
      </c>
    </row>
    <row r="606" spans="1:3" x14ac:dyDescent="0.25">
      <c r="A606" s="133">
        <v>830</v>
      </c>
      <c r="B606" s="129" t="s">
        <v>1636</v>
      </c>
      <c r="C606" s="132" t="s">
        <v>1463</v>
      </c>
    </row>
    <row r="607" spans="1:3" x14ac:dyDescent="0.25">
      <c r="A607" s="133">
        <v>831</v>
      </c>
      <c r="B607" s="129" t="s">
        <v>1637</v>
      </c>
      <c r="C607" s="132" t="s">
        <v>1443</v>
      </c>
    </row>
    <row r="608" spans="1:3" x14ac:dyDescent="0.25">
      <c r="A608" s="133">
        <v>832</v>
      </c>
      <c r="B608" s="129" t="s">
        <v>1636</v>
      </c>
      <c r="C608" s="132" t="s">
        <v>1463</v>
      </c>
    </row>
    <row r="609" spans="1:3" x14ac:dyDescent="0.25">
      <c r="A609" s="133">
        <v>833</v>
      </c>
      <c r="B609" s="129" t="s">
        <v>1637</v>
      </c>
      <c r="C609" s="132" t="s">
        <v>1443</v>
      </c>
    </row>
    <row r="610" spans="1:3" x14ac:dyDescent="0.25">
      <c r="A610" s="133">
        <v>834</v>
      </c>
      <c r="B610" s="129" t="s">
        <v>1636</v>
      </c>
      <c r="C610" s="132" t="s">
        <v>1463</v>
      </c>
    </row>
    <row r="611" spans="1:3" x14ac:dyDescent="0.25">
      <c r="A611" s="133">
        <v>835</v>
      </c>
      <c r="B611" s="129" t="s">
        <v>1637</v>
      </c>
      <c r="C611" s="132" t="s">
        <v>1443</v>
      </c>
    </row>
    <row r="612" spans="1:3" x14ac:dyDescent="0.25">
      <c r="A612" s="133">
        <v>836</v>
      </c>
      <c r="B612" s="129" t="s">
        <v>1636</v>
      </c>
      <c r="C612" s="132" t="s">
        <v>1463</v>
      </c>
    </row>
    <row r="613" spans="1:3" x14ac:dyDescent="0.25">
      <c r="A613" s="133">
        <v>837</v>
      </c>
      <c r="B613" s="129" t="s">
        <v>1637</v>
      </c>
      <c r="C613" s="132" t="s">
        <v>1443</v>
      </c>
    </row>
    <row r="614" spans="1:3" x14ac:dyDescent="0.25">
      <c r="A614" s="133">
        <v>838</v>
      </c>
      <c r="B614" s="129" t="s">
        <v>1636</v>
      </c>
      <c r="C614" s="132" t="s">
        <v>1463</v>
      </c>
    </row>
    <row r="615" spans="1:3" x14ac:dyDescent="0.25">
      <c r="A615" s="133">
        <v>839</v>
      </c>
      <c r="B615" s="129" t="s">
        <v>1637</v>
      </c>
      <c r="C615" s="132" t="s">
        <v>1443</v>
      </c>
    </row>
    <row r="616" spans="1:3" x14ac:dyDescent="0.25">
      <c r="A616" s="133">
        <v>840</v>
      </c>
      <c r="B616" s="129" t="s">
        <v>1636</v>
      </c>
      <c r="C616" s="132" t="s">
        <v>1463</v>
      </c>
    </row>
    <row r="617" spans="1:3" x14ac:dyDescent="0.25">
      <c r="A617" s="133">
        <v>841</v>
      </c>
      <c r="B617" s="129" t="s">
        <v>1637</v>
      </c>
      <c r="C617" s="132" t="s">
        <v>1443</v>
      </c>
    </row>
    <row r="618" spans="1:3" x14ac:dyDescent="0.25">
      <c r="A618" s="133">
        <v>842</v>
      </c>
      <c r="B618" s="129" t="s">
        <v>1636</v>
      </c>
      <c r="C618" s="132" t="s">
        <v>1463</v>
      </c>
    </row>
    <row r="619" spans="1:3" x14ac:dyDescent="0.25">
      <c r="A619" s="133">
        <v>843</v>
      </c>
      <c r="B619" s="129" t="s">
        <v>1637</v>
      </c>
      <c r="C619" s="132" t="s">
        <v>1443</v>
      </c>
    </row>
    <row r="620" spans="1:3" x14ac:dyDescent="0.25">
      <c r="A620" s="133">
        <v>844</v>
      </c>
      <c r="B620" s="129" t="s">
        <v>1636</v>
      </c>
      <c r="C620" s="132" t="s">
        <v>1463</v>
      </c>
    </row>
    <row r="621" spans="1:3" x14ac:dyDescent="0.25">
      <c r="A621" s="133">
        <v>845</v>
      </c>
      <c r="B621" s="129" t="s">
        <v>1637</v>
      </c>
      <c r="C621" s="132" t="s">
        <v>1443</v>
      </c>
    </row>
    <row r="622" spans="1:3" x14ac:dyDescent="0.25">
      <c r="A622" s="133">
        <v>846</v>
      </c>
      <c r="B622" s="129" t="s">
        <v>1636</v>
      </c>
      <c r="C622" s="132" t="s">
        <v>1463</v>
      </c>
    </row>
    <row r="623" spans="1:3" x14ac:dyDescent="0.25">
      <c r="A623" s="133">
        <v>847</v>
      </c>
      <c r="B623" s="129" t="s">
        <v>1637</v>
      </c>
      <c r="C623" s="132" t="s">
        <v>1443</v>
      </c>
    </row>
    <row r="624" spans="1:3" x14ac:dyDescent="0.25">
      <c r="A624" s="133">
        <v>848</v>
      </c>
      <c r="B624" s="129" t="s">
        <v>1636</v>
      </c>
      <c r="C624" s="132" t="s">
        <v>1463</v>
      </c>
    </row>
    <row r="625" spans="1:3" x14ac:dyDescent="0.25">
      <c r="A625" s="133">
        <v>849</v>
      </c>
      <c r="B625" s="129" t="s">
        <v>1637</v>
      </c>
      <c r="C625" s="132" t="s">
        <v>1443</v>
      </c>
    </row>
    <row r="626" spans="1:3" x14ac:dyDescent="0.25">
      <c r="A626" s="133">
        <v>850</v>
      </c>
      <c r="B626" s="129" t="s">
        <v>1637</v>
      </c>
      <c r="C626" s="132" t="s">
        <v>1443</v>
      </c>
    </row>
    <row r="627" spans="1:3" x14ac:dyDescent="0.25">
      <c r="A627" s="133">
        <v>851</v>
      </c>
      <c r="B627" s="129" t="s">
        <v>1637</v>
      </c>
      <c r="C627" s="132" t="s">
        <v>1443</v>
      </c>
    </row>
    <row r="628" spans="1:3" x14ac:dyDescent="0.25">
      <c r="A628" s="133">
        <v>852</v>
      </c>
      <c r="B628" s="129" t="s">
        <v>1636</v>
      </c>
      <c r="C628" s="132" t="s">
        <v>1463</v>
      </c>
    </row>
    <row r="629" spans="1:3" x14ac:dyDescent="0.25">
      <c r="A629" s="133">
        <v>853</v>
      </c>
      <c r="B629" s="129" t="s">
        <v>1636</v>
      </c>
      <c r="C629" s="132" t="s">
        <v>1463</v>
      </c>
    </row>
    <row r="630" spans="1:3" x14ac:dyDescent="0.25">
      <c r="A630" s="133">
        <v>854</v>
      </c>
      <c r="B630" s="129" t="s">
        <v>1636</v>
      </c>
      <c r="C630" s="132" t="s">
        <v>1463</v>
      </c>
    </row>
    <row r="631" spans="1:3" x14ac:dyDescent="0.25">
      <c r="A631" s="133">
        <v>855</v>
      </c>
      <c r="B631" s="129" t="s">
        <v>1636</v>
      </c>
      <c r="C631" s="132" t="s">
        <v>1463</v>
      </c>
    </row>
    <row r="632" spans="1:3" x14ac:dyDescent="0.25">
      <c r="A632" s="133">
        <v>856</v>
      </c>
      <c r="B632" s="129" t="s">
        <v>1636</v>
      </c>
      <c r="C632" s="132" t="s">
        <v>1463</v>
      </c>
    </row>
    <row r="633" spans="1:3" x14ac:dyDescent="0.25">
      <c r="A633" s="133">
        <v>857</v>
      </c>
      <c r="B633" s="129" t="s">
        <v>1636</v>
      </c>
      <c r="C633" s="132" t="s">
        <v>1463</v>
      </c>
    </row>
    <row r="634" spans="1:3" x14ac:dyDescent="0.25">
      <c r="A634" s="133">
        <v>858</v>
      </c>
      <c r="B634" s="129" t="s">
        <v>1636</v>
      </c>
      <c r="C634" s="132" t="s">
        <v>1463</v>
      </c>
    </row>
    <row r="635" spans="1:3" x14ac:dyDescent="0.25">
      <c r="A635" s="133">
        <v>859</v>
      </c>
      <c r="B635" s="129" t="s">
        <v>1636</v>
      </c>
      <c r="C635" s="132" t="s">
        <v>1463</v>
      </c>
    </row>
    <row r="636" spans="1:3" x14ac:dyDescent="0.25">
      <c r="A636" s="133">
        <v>860</v>
      </c>
      <c r="B636" s="129" t="s">
        <v>1636</v>
      </c>
      <c r="C636" s="132" t="s">
        <v>1463</v>
      </c>
    </row>
    <row r="637" spans="1:3" x14ac:dyDescent="0.25">
      <c r="A637" s="133">
        <v>861</v>
      </c>
      <c r="B637" s="129" t="s">
        <v>1636</v>
      </c>
      <c r="C637" s="132" t="s">
        <v>1463</v>
      </c>
    </row>
    <row r="638" spans="1:3" x14ac:dyDescent="0.25">
      <c r="A638" s="133">
        <v>862</v>
      </c>
      <c r="B638" s="129" t="s">
        <v>1636</v>
      </c>
      <c r="C638" s="132" t="s">
        <v>1463</v>
      </c>
    </row>
    <row r="639" spans="1:3" x14ac:dyDescent="0.25">
      <c r="A639" s="133">
        <v>863</v>
      </c>
      <c r="B639" s="129" t="s">
        <v>1636</v>
      </c>
      <c r="C639" s="132" t="s">
        <v>1463</v>
      </c>
    </row>
    <row r="640" spans="1:3" x14ac:dyDescent="0.25">
      <c r="A640" s="133">
        <v>864</v>
      </c>
      <c r="B640" s="129" t="s">
        <v>1636</v>
      </c>
      <c r="C640" s="132" t="s">
        <v>1463</v>
      </c>
    </row>
    <row r="641" spans="1:3" x14ac:dyDescent="0.25">
      <c r="A641" s="133">
        <v>865</v>
      </c>
      <c r="B641" s="129" t="s">
        <v>1636</v>
      </c>
      <c r="C641" s="132" t="s">
        <v>1463</v>
      </c>
    </row>
    <row r="642" spans="1:3" x14ac:dyDescent="0.25">
      <c r="A642" s="133">
        <v>866</v>
      </c>
      <c r="B642" s="129" t="s">
        <v>1637</v>
      </c>
      <c r="C642" s="132" t="s">
        <v>1443</v>
      </c>
    </row>
    <row r="643" spans="1:3" x14ac:dyDescent="0.25">
      <c r="A643" s="133">
        <v>867</v>
      </c>
      <c r="B643" s="129" t="s">
        <v>1636</v>
      </c>
      <c r="C643" s="132" t="s">
        <v>1463</v>
      </c>
    </row>
    <row r="644" spans="1:3" x14ac:dyDescent="0.25">
      <c r="A644" s="133">
        <v>868</v>
      </c>
      <c r="B644" s="129" t="s">
        <v>1637</v>
      </c>
      <c r="C644" s="132" t="s">
        <v>1443</v>
      </c>
    </row>
    <row r="645" spans="1:3" x14ac:dyDescent="0.25">
      <c r="A645" s="133">
        <v>869</v>
      </c>
      <c r="B645" s="129" t="s">
        <v>1636</v>
      </c>
      <c r="C645" s="132" t="s">
        <v>1463</v>
      </c>
    </row>
    <row r="646" spans="1:3" x14ac:dyDescent="0.25">
      <c r="A646" s="133">
        <v>870</v>
      </c>
      <c r="B646" s="129" t="s">
        <v>1637</v>
      </c>
      <c r="C646" s="132" t="s">
        <v>1443</v>
      </c>
    </row>
    <row r="647" spans="1:3" x14ac:dyDescent="0.25">
      <c r="A647" s="133">
        <v>871</v>
      </c>
      <c r="B647" s="129" t="s">
        <v>1636</v>
      </c>
      <c r="C647" s="132" t="s">
        <v>1463</v>
      </c>
    </row>
    <row r="648" spans="1:3" x14ac:dyDescent="0.25">
      <c r="A648" s="133">
        <v>872</v>
      </c>
      <c r="B648" s="129" t="s">
        <v>1637</v>
      </c>
      <c r="C648" s="132" t="s">
        <v>1443</v>
      </c>
    </row>
    <row r="649" spans="1:3" x14ac:dyDescent="0.25">
      <c r="A649" s="133">
        <v>873</v>
      </c>
      <c r="B649" s="129" t="s">
        <v>1636</v>
      </c>
      <c r="C649" s="132" t="s">
        <v>1463</v>
      </c>
    </row>
    <row r="650" spans="1:3" x14ac:dyDescent="0.25">
      <c r="A650" s="133">
        <v>874</v>
      </c>
      <c r="B650" s="129" t="s">
        <v>1637</v>
      </c>
      <c r="C650" s="132" t="s">
        <v>1443</v>
      </c>
    </row>
    <row r="651" spans="1:3" x14ac:dyDescent="0.25">
      <c r="A651" s="133">
        <v>875</v>
      </c>
      <c r="B651" s="129" t="s">
        <v>1636</v>
      </c>
      <c r="C651" s="132" t="s">
        <v>1463</v>
      </c>
    </row>
    <row r="652" spans="1:3" x14ac:dyDescent="0.25">
      <c r="A652" s="133">
        <v>876</v>
      </c>
      <c r="B652" s="129" t="s">
        <v>1637</v>
      </c>
      <c r="C652" s="132" t="s">
        <v>1443</v>
      </c>
    </row>
    <row r="653" spans="1:3" x14ac:dyDescent="0.25">
      <c r="A653" s="133">
        <v>877</v>
      </c>
      <c r="B653" s="129" t="s">
        <v>1636</v>
      </c>
      <c r="C653" s="132" t="s">
        <v>1463</v>
      </c>
    </row>
    <row r="654" spans="1:3" x14ac:dyDescent="0.25">
      <c r="A654" s="133">
        <v>878</v>
      </c>
      <c r="B654" s="129" t="s">
        <v>1637</v>
      </c>
      <c r="C654" s="132" t="s">
        <v>1443</v>
      </c>
    </row>
    <row r="655" spans="1:3" x14ac:dyDescent="0.25">
      <c r="A655" s="133">
        <v>879</v>
      </c>
      <c r="B655" s="129" t="s">
        <v>1636</v>
      </c>
      <c r="C655" s="132" t="s">
        <v>1463</v>
      </c>
    </row>
    <row r="656" spans="1:3" x14ac:dyDescent="0.25">
      <c r="A656" s="133">
        <v>880</v>
      </c>
      <c r="B656" s="129" t="s">
        <v>1637</v>
      </c>
      <c r="C656" s="132" t="s">
        <v>1443</v>
      </c>
    </row>
    <row r="657" spans="1:3" x14ac:dyDescent="0.25">
      <c r="A657" s="133">
        <v>881</v>
      </c>
      <c r="B657" s="129" t="s">
        <v>1636</v>
      </c>
      <c r="C657" s="132" t="s">
        <v>1463</v>
      </c>
    </row>
    <row r="658" spans="1:3" x14ac:dyDescent="0.25">
      <c r="A658" s="133">
        <v>882</v>
      </c>
      <c r="B658" s="129" t="s">
        <v>1637</v>
      </c>
      <c r="C658" s="132" t="s">
        <v>1443</v>
      </c>
    </row>
    <row r="659" spans="1:3" x14ac:dyDescent="0.25">
      <c r="A659" s="133">
        <v>883</v>
      </c>
      <c r="B659" s="129" t="s">
        <v>1636</v>
      </c>
      <c r="C659" s="132" t="s">
        <v>1463</v>
      </c>
    </row>
    <row r="660" spans="1:3" x14ac:dyDescent="0.25">
      <c r="A660" s="133">
        <v>884</v>
      </c>
      <c r="B660" s="129" t="s">
        <v>1637</v>
      </c>
      <c r="C660" s="132" t="s">
        <v>1443</v>
      </c>
    </row>
    <row r="661" spans="1:3" x14ac:dyDescent="0.25">
      <c r="A661" s="133">
        <v>885</v>
      </c>
      <c r="B661" s="129" t="s">
        <v>1636</v>
      </c>
      <c r="C661" s="132" t="s">
        <v>1463</v>
      </c>
    </row>
    <row r="662" spans="1:3" x14ac:dyDescent="0.25">
      <c r="A662" s="133">
        <v>886</v>
      </c>
      <c r="B662" s="129" t="s">
        <v>1637</v>
      </c>
      <c r="C662" s="132" t="s">
        <v>1443</v>
      </c>
    </row>
    <row r="663" spans="1:3" x14ac:dyDescent="0.25">
      <c r="A663" s="133">
        <v>887</v>
      </c>
      <c r="B663" s="129" t="s">
        <v>1636</v>
      </c>
      <c r="C663" s="132" t="s">
        <v>1463</v>
      </c>
    </row>
    <row r="664" spans="1:3" x14ac:dyDescent="0.25">
      <c r="A664" s="133">
        <v>888</v>
      </c>
      <c r="B664" s="129" t="s">
        <v>1637</v>
      </c>
      <c r="C664" s="132" t="s">
        <v>1443</v>
      </c>
    </row>
    <row r="665" spans="1:3" x14ac:dyDescent="0.25">
      <c r="A665" s="133">
        <v>889</v>
      </c>
      <c r="B665" s="129" t="s">
        <v>1636</v>
      </c>
      <c r="C665" s="132" t="s">
        <v>1463</v>
      </c>
    </row>
    <row r="666" spans="1:3" x14ac:dyDescent="0.25">
      <c r="A666" s="133">
        <v>890</v>
      </c>
      <c r="B666" s="129" t="s">
        <v>1637</v>
      </c>
      <c r="C666" s="132" t="s">
        <v>1443</v>
      </c>
    </row>
    <row r="667" spans="1:3" x14ac:dyDescent="0.25">
      <c r="A667" s="133">
        <v>891</v>
      </c>
      <c r="B667" s="129" t="s">
        <v>1637</v>
      </c>
      <c r="C667" s="132" t="s">
        <v>1443</v>
      </c>
    </row>
    <row r="668" spans="1:3" x14ac:dyDescent="0.25">
      <c r="A668" s="133">
        <v>892</v>
      </c>
      <c r="B668" s="129" t="s">
        <v>1637</v>
      </c>
      <c r="C668" s="132" t="s">
        <v>1443</v>
      </c>
    </row>
    <row r="669" spans="1:3" x14ac:dyDescent="0.25">
      <c r="A669" s="133">
        <v>893</v>
      </c>
      <c r="B669" s="129" t="s">
        <v>1637</v>
      </c>
      <c r="C669" s="132" t="s">
        <v>1443</v>
      </c>
    </row>
    <row r="670" spans="1:3" x14ac:dyDescent="0.25">
      <c r="A670" s="133">
        <v>894</v>
      </c>
      <c r="B670" s="129" t="s">
        <v>1594</v>
      </c>
      <c r="C670" s="132" t="s">
        <v>1443</v>
      </c>
    </row>
    <row r="671" spans="1:3" x14ac:dyDescent="0.25">
      <c r="A671" s="133">
        <v>895</v>
      </c>
      <c r="B671" s="129" t="s">
        <v>1594</v>
      </c>
      <c r="C671" s="132" t="s">
        <v>1443</v>
      </c>
    </row>
    <row r="672" spans="1:3" x14ac:dyDescent="0.25">
      <c r="A672" s="133">
        <v>896</v>
      </c>
      <c r="B672" s="129" t="s">
        <v>1594</v>
      </c>
      <c r="C672" s="132" t="s">
        <v>1443</v>
      </c>
    </row>
    <row r="673" spans="1:3" x14ac:dyDescent="0.25">
      <c r="A673" s="133">
        <v>897</v>
      </c>
      <c r="B673" s="129" t="s">
        <v>1637</v>
      </c>
      <c r="C673" s="132" t="s">
        <v>1443</v>
      </c>
    </row>
    <row r="674" spans="1:3" x14ac:dyDescent="0.25">
      <c r="A674" s="133">
        <v>898</v>
      </c>
      <c r="B674" s="129" t="s">
        <v>1637</v>
      </c>
      <c r="C674" s="132" t="s">
        <v>1443</v>
      </c>
    </row>
    <row r="675" spans="1:3" x14ac:dyDescent="0.25">
      <c r="A675" s="133">
        <v>899</v>
      </c>
      <c r="B675" s="129" t="s">
        <v>1638</v>
      </c>
      <c r="C675" s="132" t="s">
        <v>1443</v>
      </c>
    </row>
    <row r="676" spans="1:3" x14ac:dyDescent="0.25">
      <c r="A676" s="133">
        <v>900</v>
      </c>
      <c r="B676" s="129" t="s">
        <v>1638</v>
      </c>
      <c r="C676" s="132" t="s">
        <v>1443</v>
      </c>
    </row>
    <row r="677" spans="1:3" x14ac:dyDescent="0.25">
      <c r="A677" s="133">
        <v>901</v>
      </c>
      <c r="B677" s="129" t="s">
        <v>1638</v>
      </c>
      <c r="C677" s="132" t="s">
        <v>1443</v>
      </c>
    </row>
    <row r="678" spans="1:3" x14ac:dyDescent="0.25">
      <c r="A678" s="133">
        <v>902</v>
      </c>
      <c r="B678" s="129" t="s">
        <v>1638</v>
      </c>
      <c r="C678" s="132" t="s">
        <v>1443</v>
      </c>
    </row>
    <row r="679" spans="1:3" x14ac:dyDescent="0.25">
      <c r="A679" s="133">
        <v>903</v>
      </c>
      <c r="B679" s="129" t="s">
        <v>1638</v>
      </c>
      <c r="C679" s="132" t="s">
        <v>1443</v>
      </c>
    </row>
    <row r="680" spans="1:3" x14ac:dyDescent="0.25">
      <c r="A680" s="133">
        <v>904</v>
      </c>
      <c r="B680" s="129" t="s">
        <v>1639</v>
      </c>
      <c r="C680" s="132" t="s">
        <v>1443</v>
      </c>
    </row>
    <row r="681" spans="1:3" x14ac:dyDescent="0.25">
      <c r="A681" s="133">
        <v>905</v>
      </c>
      <c r="B681" s="129" t="s">
        <v>1639</v>
      </c>
      <c r="C681" s="132" t="s">
        <v>1443</v>
      </c>
    </row>
    <row r="682" spans="1:3" x14ac:dyDescent="0.25">
      <c r="A682" s="133">
        <v>906</v>
      </c>
      <c r="B682" s="129" t="s">
        <v>1639</v>
      </c>
      <c r="C682" s="132" t="s">
        <v>1443</v>
      </c>
    </row>
    <row r="683" spans="1:3" x14ac:dyDescent="0.25">
      <c r="A683" s="133">
        <v>907</v>
      </c>
      <c r="B683" s="129" t="s">
        <v>1640</v>
      </c>
      <c r="C683" s="132" t="s">
        <v>1443</v>
      </c>
    </row>
    <row r="684" spans="1:3" x14ac:dyDescent="0.25">
      <c r="A684" s="133">
        <v>908</v>
      </c>
      <c r="B684" s="129" t="s">
        <v>1640</v>
      </c>
      <c r="C684" s="132" t="s">
        <v>1443</v>
      </c>
    </row>
    <row r="685" spans="1:3" x14ac:dyDescent="0.25">
      <c r="A685" s="133">
        <v>909</v>
      </c>
      <c r="B685" s="129" t="s">
        <v>1640</v>
      </c>
      <c r="C685" s="132" t="s">
        <v>1443</v>
      </c>
    </row>
    <row r="686" spans="1:3" x14ac:dyDescent="0.25">
      <c r="A686" s="133">
        <v>910</v>
      </c>
      <c r="B686" s="129" t="s">
        <v>1640</v>
      </c>
      <c r="C686" s="132" t="s">
        <v>1443</v>
      </c>
    </row>
    <row r="687" spans="1:3" x14ac:dyDescent="0.25">
      <c r="A687" s="133">
        <v>911</v>
      </c>
      <c r="B687" s="129" t="s">
        <v>1640</v>
      </c>
      <c r="C687" s="132" t="s">
        <v>1443</v>
      </c>
    </row>
    <row r="688" spans="1:3" x14ac:dyDescent="0.25">
      <c r="A688" s="133">
        <v>912</v>
      </c>
      <c r="B688" s="129" t="s">
        <v>1640</v>
      </c>
      <c r="C688" s="132" t="s">
        <v>1443</v>
      </c>
    </row>
    <row r="689" spans="1:3" x14ac:dyDescent="0.25">
      <c r="A689" s="133">
        <v>913</v>
      </c>
      <c r="B689" s="129" t="s">
        <v>1640</v>
      </c>
      <c r="C689" s="132" t="s">
        <v>1443</v>
      </c>
    </row>
    <row r="690" spans="1:3" x14ac:dyDescent="0.25">
      <c r="A690" s="133">
        <v>914</v>
      </c>
      <c r="B690" s="129" t="s">
        <v>1641</v>
      </c>
      <c r="C690" s="132" t="s">
        <v>1463</v>
      </c>
    </row>
    <row r="691" spans="1:3" x14ac:dyDescent="0.25">
      <c r="A691" s="133">
        <v>915</v>
      </c>
      <c r="B691" s="129" t="s">
        <v>1594</v>
      </c>
      <c r="C691" s="132" t="s">
        <v>1463</v>
      </c>
    </row>
    <row r="692" spans="1:3" x14ac:dyDescent="0.25">
      <c r="A692" s="133">
        <v>916</v>
      </c>
      <c r="B692" s="129" t="s">
        <v>1594</v>
      </c>
      <c r="C692" s="132" t="s">
        <v>1463</v>
      </c>
    </row>
    <row r="693" spans="1:3" x14ac:dyDescent="0.25">
      <c r="A693" s="133">
        <v>917</v>
      </c>
      <c r="B693" s="129" t="s">
        <v>1594</v>
      </c>
      <c r="C693" s="132" t="s">
        <v>1463</v>
      </c>
    </row>
    <row r="694" spans="1:3" x14ac:dyDescent="0.25">
      <c r="A694" s="133">
        <v>918</v>
      </c>
      <c r="B694" s="129" t="s">
        <v>1529</v>
      </c>
      <c r="C694" s="132" t="s">
        <v>1463</v>
      </c>
    </row>
    <row r="695" spans="1:3" x14ac:dyDescent="0.25">
      <c r="A695" s="133">
        <v>919</v>
      </c>
      <c r="B695" s="129" t="s">
        <v>1642</v>
      </c>
      <c r="C695" s="132" t="s">
        <v>1463</v>
      </c>
    </row>
    <row r="696" spans="1:3" x14ac:dyDescent="0.25">
      <c r="A696" s="133">
        <v>920</v>
      </c>
      <c r="B696" s="129" t="s">
        <v>1642</v>
      </c>
      <c r="C696" s="132" t="s">
        <v>1463</v>
      </c>
    </row>
    <row r="697" spans="1:3" x14ac:dyDescent="0.25">
      <c r="A697" s="133">
        <v>922</v>
      </c>
      <c r="B697" s="129" t="s">
        <v>1552</v>
      </c>
      <c r="C697" s="132" t="s">
        <v>1463</v>
      </c>
    </row>
    <row r="698" spans="1:3" x14ac:dyDescent="0.25">
      <c r="A698" s="133">
        <v>923</v>
      </c>
      <c r="B698" s="129" t="s">
        <v>1552</v>
      </c>
      <c r="C698" s="132" t="s">
        <v>1463</v>
      </c>
    </row>
    <row r="699" spans="1:3" x14ac:dyDescent="0.25">
      <c r="A699" s="133">
        <v>924</v>
      </c>
      <c r="B699" s="129" t="s">
        <v>1552</v>
      </c>
      <c r="C699" s="132" t="s">
        <v>1463</v>
      </c>
    </row>
    <row r="700" spans="1:3" x14ac:dyDescent="0.25">
      <c r="A700" s="133">
        <v>925</v>
      </c>
      <c r="B700" s="129" t="s">
        <v>1643</v>
      </c>
      <c r="C700" s="132" t="s">
        <v>1582</v>
      </c>
    </row>
    <row r="701" spans="1:3" x14ac:dyDescent="0.25">
      <c r="A701" s="133">
        <v>926</v>
      </c>
      <c r="B701" s="129" t="s">
        <v>1583</v>
      </c>
      <c r="C701" s="132" t="s">
        <v>1582</v>
      </c>
    </row>
    <row r="702" spans="1:3" x14ac:dyDescent="0.25">
      <c r="A702" s="133">
        <v>927</v>
      </c>
      <c r="B702" s="129" t="s">
        <v>1585</v>
      </c>
      <c r="C702" s="132" t="s">
        <v>1582</v>
      </c>
    </row>
    <row r="703" spans="1:3" x14ac:dyDescent="0.25">
      <c r="A703" s="133">
        <v>928</v>
      </c>
      <c r="B703" s="129" t="s">
        <v>1584</v>
      </c>
      <c r="C703" s="132" t="s">
        <v>1582</v>
      </c>
    </row>
    <row r="704" spans="1:3" x14ac:dyDescent="0.25">
      <c r="A704" s="133">
        <v>929</v>
      </c>
      <c r="B704" s="129" t="s">
        <v>1638</v>
      </c>
      <c r="C704" s="132" t="s">
        <v>1443</v>
      </c>
    </row>
    <row r="705" spans="1:3" x14ac:dyDescent="0.25">
      <c r="A705" s="133">
        <v>930</v>
      </c>
      <c r="B705" s="129" t="s">
        <v>1638</v>
      </c>
      <c r="C705" s="132" t="s">
        <v>1443</v>
      </c>
    </row>
    <row r="706" spans="1:3" x14ac:dyDescent="0.25">
      <c r="A706" s="133">
        <v>931</v>
      </c>
      <c r="B706" s="129" t="s">
        <v>1638</v>
      </c>
      <c r="C706" s="132" t="s">
        <v>1443</v>
      </c>
    </row>
    <row r="707" spans="1:3" x14ac:dyDescent="0.25">
      <c r="A707" s="133">
        <v>932</v>
      </c>
      <c r="B707" s="129" t="s">
        <v>1644</v>
      </c>
      <c r="C707" s="132" t="s">
        <v>1463</v>
      </c>
    </row>
    <row r="708" spans="1:3" x14ac:dyDescent="0.25">
      <c r="A708" s="133">
        <v>933</v>
      </c>
      <c r="B708" s="129" t="s">
        <v>1636</v>
      </c>
      <c r="C708" s="132" t="s">
        <v>1463</v>
      </c>
    </row>
    <row r="709" spans="1:3" x14ac:dyDescent="0.25">
      <c r="A709" s="133">
        <v>934</v>
      </c>
      <c r="B709" s="129" t="s">
        <v>1637</v>
      </c>
      <c r="C709" s="132" t="s">
        <v>1443</v>
      </c>
    </row>
    <row r="710" spans="1:3" x14ac:dyDescent="0.25">
      <c r="A710" s="133">
        <v>935</v>
      </c>
      <c r="B710" s="129" t="s">
        <v>1645</v>
      </c>
      <c r="C710" s="132" t="s">
        <v>1463</v>
      </c>
    </row>
    <row r="711" spans="1:3" x14ac:dyDescent="0.25">
      <c r="A711" s="133">
        <v>936</v>
      </c>
      <c r="B711" s="129" t="s">
        <v>1645</v>
      </c>
      <c r="C711" s="132" t="s">
        <v>1463</v>
      </c>
    </row>
    <row r="712" spans="1:3" x14ac:dyDescent="0.25">
      <c r="A712" s="133">
        <v>937</v>
      </c>
      <c r="B712" s="129" t="s">
        <v>1645</v>
      </c>
      <c r="C712" s="132" t="s">
        <v>1463</v>
      </c>
    </row>
    <row r="713" spans="1:3" x14ac:dyDescent="0.25">
      <c r="A713" s="133">
        <v>938</v>
      </c>
      <c r="B713" s="129" t="s">
        <v>1645</v>
      </c>
      <c r="C713" s="132" t="s">
        <v>1463</v>
      </c>
    </row>
    <row r="714" spans="1:3" x14ac:dyDescent="0.25">
      <c r="A714" s="133">
        <v>939</v>
      </c>
      <c r="B714" s="129" t="s">
        <v>1645</v>
      </c>
      <c r="C714" s="132" t="s">
        <v>1463</v>
      </c>
    </row>
    <row r="715" spans="1:3" x14ac:dyDescent="0.25">
      <c r="A715" s="133">
        <v>940</v>
      </c>
      <c r="B715" s="129" t="s">
        <v>1646</v>
      </c>
      <c r="C715" s="132" t="s">
        <v>1604</v>
      </c>
    </row>
    <row r="716" spans="1:3" x14ac:dyDescent="0.25">
      <c r="A716" s="133">
        <v>941</v>
      </c>
      <c r="B716" s="129" t="s">
        <v>1647</v>
      </c>
      <c r="C716" s="132" t="s">
        <v>1604</v>
      </c>
    </row>
    <row r="717" spans="1:3" x14ac:dyDescent="0.25">
      <c r="A717" s="133">
        <v>942</v>
      </c>
      <c r="B717" s="129" t="s">
        <v>1498</v>
      </c>
      <c r="C717" s="132" t="s">
        <v>1463</v>
      </c>
    </row>
    <row r="718" spans="1:3" x14ac:dyDescent="0.25">
      <c r="A718" s="133">
        <v>943</v>
      </c>
      <c r="B718" s="129" t="s">
        <v>1489</v>
      </c>
      <c r="C718" s="132" t="s">
        <v>1463</v>
      </c>
    </row>
    <row r="719" spans="1:3" x14ac:dyDescent="0.25">
      <c r="A719" s="133">
        <v>944</v>
      </c>
      <c r="B719" s="129" t="s">
        <v>1489</v>
      </c>
      <c r="C719" s="132" t="s">
        <v>1463</v>
      </c>
    </row>
    <row r="720" spans="1:3" x14ac:dyDescent="0.25">
      <c r="A720" s="133">
        <v>945</v>
      </c>
      <c r="B720" s="129" t="s">
        <v>1489</v>
      </c>
      <c r="C720" s="132" t="s">
        <v>1463</v>
      </c>
    </row>
    <row r="721" spans="1:3" x14ac:dyDescent="0.25">
      <c r="A721" s="133">
        <v>946</v>
      </c>
      <c r="B721" s="129" t="s">
        <v>1489</v>
      </c>
      <c r="C721" s="132" t="s">
        <v>1463</v>
      </c>
    </row>
    <row r="722" spans="1:3" x14ac:dyDescent="0.25">
      <c r="A722" s="133">
        <v>947</v>
      </c>
      <c r="B722" s="129" t="s">
        <v>1648</v>
      </c>
      <c r="C722" s="132" t="s">
        <v>1463</v>
      </c>
    </row>
    <row r="723" spans="1:3" x14ac:dyDescent="0.25">
      <c r="A723" s="133">
        <v>948</v>
      </c>
      <c r="B723" s="129" t="s">
        <v>1649</v>
      </c>
      <c r="C723" s="132" t="s">
        <v>1463</v>
      </c>
    </row>
    <row r="724" spans="1:3" x14ac:dyDescent="0.25">
      <c r="A724" s="133">
        <v>949</v>
      </c>
      <c r="B724" s="129" t="s">
        <v>1650</v>
      </c>
      <c r="C724" s="132" t="s">
        <v>1463</v>
      </c>
    </row>
    <row r="725" spans="1:3" x14ac:dyDescent="0.25">
      <c r="A725" s="133">
        <v>950</v>
      </c>
      <c r="B725" s="129" t="s">
        <v>1651</v>
      </c>
      <c r="C725" s="132" t="s">
        <v>1443</v>
      </c>
    </row>
    <row r="726" spans="1:3" x14ac:dyDescent="0.25">
      <c r="A726" s="133">
        <v>951</v>
      </c>
      <c r="B726" s="129" t="s">
        <v>1652</v>
      </c>
      <c r="C726" s="132" t="s">
        <v>1443</v>
      </c>
    </row>
    <row r="727" spans="1:3" x14ac:dyDescent="0.25">
      <c r="A727" s="133">
        <v>952</v>
      </c>
      <c r="B727" s="129" t="s">
        <v>1653</v>
      </c>
      <c r="C727" s="132" t="s">
        <v>1463</v>
      </c>
    </row>
    <row r="728" spans="1:3" x14ac:dyDescent="0.25">
      <c r="A728" s="133">
        <v>953</v>
      </c>
      <c r="B728" s="129" t="s">
        <v>1654</v>
      </c>
      <c r="C728" s="132" t="s">
        <v>1463</v>
      </c>
    </row>
    <row r="729" spans="1:3" x14ac:dyDescent="0.25">
      <c r="A729" s="133">
        <v>954</v>
      </c>
      <c r="B729" s="129" t="s">
        <v>1655</v>
      </c>
      <c r="C729" s="132" t="s">
        <v>1463</v>
      </c>
    </row>
    <row r="730" spans="1:3" x14ac:dyDescent="0.25">
      <c r="A730" s="133">
        <v>955</v>
      </c>
      <c r="B730" s="129" t="s">
        <v>1656</v>
      </c>
      <c r="C730" s="132" t="s">
        <v>1463</v>
      </c>
    </row>
    <row r="731" spans="1:3" x14ac:dyDescent="0.25">
      <c r="A731" s="133">
        <v>956</v>
      </c>
      <c r="B731" s="129" t="s">
        <v>1657</v>
      </c>
      <c r="C731" s="132" t="s">
        <v>1463</v>
      </c>
    </row>
    <row r="732" spans="1:3" x14ac:dyDescent="0.25">
      <c r="A732" s="133">
        <v>957</v>
      </c>
      <c r="B732" s="129" t="s">
        <v>1658</v>
      </c>
      <c r="C732" s="132" t="s">
        <v>1463</v>
      </c>
    </row>
    <row r="733" spans="1:3" x14ac:dyDescent="0.25">
      <c r="A733" s="133">
        <v>958</v>
      </c>
      <c r="B733" s="129" t="s">
        <v>1659</v>
      </c>
      <c r="C733" s="132" t="s">
        <v>1463</v>
      </c>
    </row>
    <row r="734" spans="1:3" x14ac:dyDescent="0.25">
      <c r="A734" s="133">
        <v>959</v>
      </c>
      <c r="B734" s="129" t="s">
        <v>1660</v>
      </c>
      <c r="C734" s="132" t="s">
        <v>1463</v>
      </c>
    </row>
    <row r="735" spans="1:3" x14ac:dyDescent="0.25">
      <c r="A735" s="133">
        <v>960</v>
      </c>
      <c r="B735" s="129" t="s">
        <v>1661</v>
      </c>
      <c r="C735" s="132" t="s">
        <v>1463</v>
      </c>
    </row>
    <row r="736" spans="1:3" x14ac:dyDescent="0.25">
      <c r="A736" s="133">
        <v>961</v>
      </c>
      <c r="B736" s="129" t="s">
        <v>1662</v>
      </c>
      <c r="C736" s="132" t="s">
        <v>1463</v>
      </c>
    </row>
    <row r="737" spans="1:3" x14ac:dyDescent="0.25">
      <c r="A737" s="133">
        <v>962</v>
      </c>
      <c r="B737" s="129" t="s">
        <v>1663</v>
      </c>
      <c r="C737" s="132" t="s">
        <v>1463</v>
      </c>
    </row>
    <row r="738" spans="1:3" x14ac:dyDescent="0.25">
      <c r="A738" s="133">
        <v>963</v>
      </c>
      <c r="B738" s="129" t="s">
        <v>1664</v>
      </c>
      <c r="C738" s="132" t="s">
        <v>1463</v>
      </c>
    </row>
    <row r="739" spans="1:3" x14ac:dyDescent="0.25">
      <c r="A739" s="133">
        <v>964</v>
      </c>
      <c r="B739" s="129" t="s">
        <v>1665</v>
      </c>
      <c r="C739" s="132" t="s">
        <v>1463</v>
      </c>
    </row>
    <row r="740" spans="1:3" x14ac:dyDescent="0.25">
      <c r="A740" s="133">
        <v>965</v>
      </c>
      <c r="B740" s="129" t="s">
        <v>1666</v>
      </c>
      <c r="C740" s="132" t="s">
        <v>1463</v>
      </c>
    </row>
    <row r="741" spans="1:3" x14ac:dyDescent="0.25">
      <c r="A741" s="133">
        <v>966</v>
      </c>
      <c r="B741" s="129" t="s">
        <v>1509</v>
      </c>
      <c r="C741" s="132" t="s">
        <v>1443</v>
      </c>
    </row>
    <row r="742" spans="1:3" x14ac:dyDescent="0.25">
      <c r="A742" s="133">
        <v>967</v>
      </c>
      <c r="B742" s="129" t="s">
        <v>1521</v>
      </c>
      <c r="C742" s="132" t="s">
        <v>1463</v>
      </c>
    </row>
    <row r="743" spans="1:3" x14ac:dyDescent="0.25">
      <c r="A743" s="133">
        <v>968</v>
      </c>
      <c r="B743" s="129" t="s">
        <v>1521</v>
      </c>
      <c r="C743" s="132" t="s">
        <v>1463</v>
      </c>
    </row>
    <row r="744" spans="1:3" x14ac:dyDescent="0.25">
      <c r="A744" s="133">
        <v>969</v>
      </c>
      <c r="B744" s="129" t="s">
        <v>1666</v>
      </c>
      <c r="C744" s="132" t="s">
        <v>1463</v>
      </c>
    </row>
    <row r="745" spans="1:3" x14ac:dyDescent="0.25">
      <c r="A745" s="133">
        <v>970</v>
      </c>
      <c r="B745" s="129" t="s">
        <v>1477</v>
      </c>
      <c r="C745" s="132" t="s">
        <v>1463</v>
      </c>
    </row>
    <row r="746" spans="1:3" x14ac:dyDescent="0.25">
      <c r="A746" s="133">
        <v>971</v>
      </c>
      <c r="B746" s="129" t="s">
        <v>1667</v>
      </c>
      <c r="C746" s="132" t="s">
        <v>1463</v>
      </c>
    </row>
    <row r="747" spans="1:3" x14ac:dyDescent="0.25">
      <c r="A747" s="133">
        <v>972</v>
      </c>
      <c r="B747" s="129" t="s">
        <v>1668</v>
      </c>
      <c r="C747" s="132" t="s">
        <v>1463</v>
      </c>
    </row>
    <row r="748" spans="1:3" x14ac:dyDescent="0.25">
      <c r="A748" s="133">
        <v>973</v>
      </c>
      <c r="B748" s="129" t="s">
        <v>1519</v>
      </c>
      <c r="C748" s="132" t="s">
        <v>1463</v>
      </c>
    </row>
    <row r="749" spans="1:3" x14ac:dyDescent="0.25">
      <c r="A749" s="133">
        <v>974</v>
      </c>
      <c r="B749" s="129" t="s">
        <v>1545</v>
      </c>
      <c r="C749" s="132" t="s">
        <v>1463</v>
      </c>
    </row>
    <row r="750" spans="1:3" x14ac:dyDescent="0.25">
      <c r="A750" s="133">
        <v>975</v>
      </c>
      <c r="B750" s="129" t="s">
        <v>1669</v>
      </c>
      <c r="C750" s="132" t="s">
        <v>1463</v>
      </c>
    </row>
    <row r="751" spans="1:3" x14ac:dyDescent="0.25">
      <c r="A751" s="133">
        <v>976</v>
      </c>
      <c r="B751" s="129" t="s">
        <v>1670</v>
      </c>
      <c r="C751" s="132" t="s">
        <v>1463</v>
      </c>
    </row>
    <row r="752" spans="1:3" x14ac:dyDescent="0.25">
      <c r="A752" s="133">
        <v>978</v>
      </c>
      <c r="B752" s="129" t="s">
        <v>1503</v>
      </c>
      <c r="C752" s="132" t="s">
        <v>1443</v>
      </c>
    </row>
    <row r="753" spans="1:3" x14ac:dyDescent="0.25">
      <c r="A753" s="133">
        <v>979</v>
      </c>
      <c r="B753" s="129" t="s">
        <v>1542</v>
      </c>
      <c r="C753" s="132" t="s">
        <v>1443</v>
      </c>
    </row>
    <row r="754" spans="1:3" x14ac:dyDescent="0.25">
      <c r="A754" s="133">
        <v>980</v>
      </c>
      <c r="B754" s="129" t="s">
        <v>1671</v>
      </c>
      <c r="C754" s="132" t="s">
        <v>1463</v>
      </c>
    </row>
    <row r="755" spans="1:3" x14ac:dyDescent="0.25">
      <c r="A755" s="133">
        <v>981</v>
      </c>
      <c r="B755" s="129" t="s">
        <v>1672</v>
      </c>
      <c r="C755" s="132" t="s">
        <v>1443</v>
      </c>
    </row>
    <row r="756" spans="1:3" x14ac:dyDescent="0.25">
      <c r="A756" s="133">
        <v>982</v>
      </c>
      <c r="B756" s="129" t="s">
        <v>1673</v>
      </c>
      <c r="C756" s="132" t="s">
        <v>1463</v>
      </c>
    </row>
    <row r="757" spans="1:3" x14ac:dyDescent="0.25">
      <c r="A757" s="133">
        <v>983</v>
      </c>
      <c r="B757" s="129" t="s">
        <v>1674</v>
      </c>
      <c r="C757" s="132" t="s">
        <v>1463</v>
      </c>
    </row>
    <row r="758" spans="1:3" x14ac:dyDescent="0.25">
      <c r="A758" s="133">
        <v>984</v>
      </c>
      <c r="B758" s="129" t="s">
        <v>1675</v>
      </c>
      <c r="C758" s="132" t="s">
        <v>1463</v>
      </c>
    </row>
    <row r="759" spans="1:3" x14ac:dyDescent="0.25">
      <c r="A759" s="133">
        <v>985</v>
      </c>
      <c r="B759" s="129" t="s">
        <v>1676</v>
      </c>
      <c r="C759" s="132" t="s">
        <v>1463</v>
      </c>
    </row>
    <row r="760" spans="1:3" x14ac:dyDescent="0.25">
      <c r="A760" s="133">
        <v>989</v>
      </c>
      <c r="B760" s="129" t="s">
        <v>1558</v>
      </c>
      <c r="C760" s="132" t="s">
        <v>1463</v>
      </c>
    </row>
    <row r="761" spans="1:3" x14ac:dyDescent="0.25">
      <c r="A761" s="133">
        <v>990</v>
      </c>
      <c r="B761" s="129" t="s">
        <v>1559</v>
      </c>
      <c r="C761" s="132" t="s">
        <v>1443</v>
      </c>
    </row>
    <row r="762" spans="1:3" x14ac:dyDescent="0.25">
      <c r="A762" s="133">
        <v>991</v>
      </c>
      <c r="B762" s="129" t="s">
        <v>1509</v>
      </c>
      <c r="C762" s="132" t="s">
        <v>1443</v>
      </c>
    </row>
    <row r="763" spans="1:3" x14ac:dyDescent="0.25">
      <c r="A763" s="133">
        <v>996</v>
      </c>
      <c r="B763" s="129" t="s">
        <v>1589</v>
      </c>
      <c r="C763" s="132" t="s">
        <v>1463</v>
      </c>
    </row>
    <row r="764" spans="1:3" x14ac:dyDescent="0.25">
      <c r="A764" s="133">
        <v>997</v>
      </c>
      <c r="B764" s="129" t="s">
        <v>1677</v>
      </c>
      <c r="C764" s="132" t="s">
        <v>1463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4"/>
  <sheetViews>
    <sheetView zoomScaleNormal="100" workbookViewId="0"/>
  </sheetViews>
  <sheetFormatPr defaultRowHeight="13.2" x14ac:dyDescent="0.25"/>
  <cols>
    <col min="1" max="1" width="32.21875" bestFit="1" customWidth="1"/>
    <col min="2" max="2" width="11.77734375" bestFit="1" customWidth="1"/>
    <col min="3" max="3" width="5.33203125" bestFit="1" customWidth="1"/>
    <col min="4" max="4" width="16.33203125" customWidth="1"/>
    <col min="5" max="6" width="16.21875" bestFit="1" customWidth="1"/>
  </cols>
  <sheetData>
    <row r="1" spans="1:7" x14ac:dyDescent="0.25">
      <c r="A1" s="126" t="s">
        <v>32</v>
      </c>
    </row>
    <row r="2" spans="1:7" ht="36.75" customHeight="1" x14ac:dyDescent="0.25">
      <c r="A2" s="318" t="str">
        <f>Overview!B4&amp; " - Effective from "&amp;Overview!C4&amp;" - "&amp;Overview!E4&amp;" Residual Charging Bandings"</f>
        <v>Indigo Power Limited_B - Effective from 2026/27 - Final Residual Charging Bandings</v>
      </c>
      <c r="B2" s="319"/>
      <c r="C2" s="319"/>
      <c r="D2" s="319"/>
      <c r="E2" s="319"/>
      <c r="F2" s="319"/>
    </row>
    <row r="4" spans="1:7" ht="26.4" x14ac:dyDescent="0.25">
      <c r="A4" s="142" t="s">
        <v>1678</v>
      </c>
      <c r="B4" s="142" t="s">
        <v>1679</v>
      </c>
      <c r="C4" s="142" t="s">
        <v>1680</v>
      </c>
      <c r="D4" s="142" t="s">
        <v>1681</v>
      </c>
      <c r="E4" s="142" t="s">
        <v>1682</v>
      </c>
      <c r="F4" s="17" t="s">
        <v>1683</v>
      </c>
      <c r="G4" t="s">
        <v>1684</v>
      </c>
    </row>
    <row r="5" spans="1:7" ht="13.8" x14ac:dyDescent="0.25">
      <c r="A5" s="143" t="s">
        <v>1685</v>
      </c>
      <c r="B5" s="144" t="s">
        <v>1686</v>
      </c>
      <c r="C5" s="144" t="s">
        <v>1687</v>
      </c>
      <c r="D5" s="193" t="s">
        <v>1687</v>
      </c>
      <c r="E5" s="193" t="s">
        <v>1687</v>
      </c>
      <c r="F5" s="194"/>
    </row>
    <row r="6" spans="1:7" ht="14.25" customHeight="1" x14ac:dyDescent="0.25">
      <c r="A6" s="312" t="s">
        <v>1688</v>
      </c>
      <c r="B6" s="144">
        <v>1</v>
      </c>
      <c r="C6" s="144" t="s">
        <v>1689</v>
      </c>
      <c r="D6" s="195" t="s">
        <v>1690</v>
      </c>
      <c r="E6" s="195">
        <v>3571</v>
      </c>
      <c r="F6" s="194"/>
    </row>
    <row r="7" spans="1:7" ht="13.8" x14ac:dyDescent="0.25">
      <c r="A7" s="313"/>
      <c r="B7" s="144">
        <v>2</v>
      </c>
      <c r="C7" s="144" t="s">
        <v>1689</v>
      </c>
      <c r="D7" s="195">
        <v>3571</v>
      </c>
      <c r="E7" s="195">
        <v>12553</v>
      </c>
      <c r="F7" s="194"/>
    </row>
    <row r="8" spans="1:7" ht="13.8" x14ac:dyDescent="0.25">
      <c r="A8" s="313"/>
      <c r="B8" s="144">
        <v>3</v>
      </c>
      <c r="C8" s="144" t="s">
        <v>1689</v>
      </c>
      <c r="D8" s="195">
        <v>12553</v>
      </c>
      <c r="E8" s="195">
        <v>25279</v>
      </c>
      <c r="F8" s="194"/>
    </row>
    <row r="9" spans="1:7" ht="13.8" x14ac:dyDescent="0.25">
      <c r="A9" s="314"/>
      <c r="B9" s="144">
        <v>4</v>
      </c>
      <c r="C9" s="144" t="s">
        <v>1689</v>
      </c>
      <c r="D9" s="195">
        <v>25279</v>
      </c>
      <c r="E9" s="195" t="s">
        <v>1691</v>
      </c>
      <c r="F9" s="194"/>
    </row>
    <row r="10" spans="1:7" ht="13.8" x14ac:dyDescent="0.25">
      <c r="A10" s="312" t="s">
        <v>1692</v>
      </c>
      <c r="B10" s="144">
        <v>1</v>
      </c>
      <c r="C10" s="144" t="s">
        <v>1693</v>
      </c>
      <c r="D10" s="195" t="s">
        <v>1690</v>
      </c>
      <c r="E10" s="195">
        <v>80</v>
      </c>
      <c r="F10" s="194"/>
    </row>
    <row r="11" spans="1:7" ht="13.8" x14ac:dyDescent="0.25">
      <c r="A11" s="313"/>
      <c r="B11" s="144">
        <v>2</v>
      </c>
      <c r="C11" s="144" t="s">
        <v>1693</v>
      </c>
      <c r="D11" s="195">
        <v>80</v>
      </c>
      <c r="E11" s="195">
        <v>150</v>
      </c>
      <c r="F11" s="194"/>
    </row>
    <row r="12" spans="1:7" ht="13.8" x14ac:dyDescent="0.25">
      <c r="A12" s="313"/>
      <c r="B12" s="144">
        <v>3</v>
      </c>
      <c r="C12" s="144" t="s">
        <v>1693</v>
      </c>
      <c r="D12" s="195">
        <v>150</v>
      </c>
      <c r="E12" s="195">
        <v>231</v>
      </c>
      <c r="F12" s="194"/>
    </row>
    <row r="13" spans="1:7" ht="13.8" x14ac:dyDescent="0.25">
      <c r="A13" s="314"/>
      <c r="B13" s="144">
        <v>4</v>
      </c>
      <c r="C13" s="144" t="s">
        <v>1693</v>
      </c>
      <c r="D13" s="195">
        <v>231</v>
      </c>
      <c r="E13" s="195" t="s">
        <v>1691</v>
      </c>
      <c r="F13" s="194"/>
    </row>
    <row r="14" spans="1:7" ht="13.8" x14ac:dyDescent="0.25">
      <c r="A14" s="312" t="s">
        <v>1694</v>
      </c>
      <c r="B14" s="144">
        <v>1</v>
      </c>
      <c r="C14" s="144" t="s">
        <v>1693</v>
      </c>
      <c r="D14" s="195" t="s">
        <v>1690</v>
      </c>
      <c r="E14" s="195">
        <v>422</v>
      </c>
      <c r="F14" s="196"/>
    </row>
    <row r="15" spans="1:7" ht="13.8" x14ac:dyDescent="0.25">
      <c r="A15" s="313"/>
      <c r="B15" s="144">
        <v>2</v>
      </c>
      <c r="C15" s="144" t="s">
        <v>1693</v>
      </c>
      <c r="D15" s="195">
        <v>422</v>
      </c>
      <c r="E15" s="195">
        <v>1000</v>
      </c>
      <c r="F15" s="196"/>
    </row>
    <row r="16" spans="1:7" ht="13.8" x14ac:dyDescent="0.25">
      <c r="A16" s="313"/>
      <c r="B16" s="144">
        <v>3</v>
      </c>
      <c r="C16" s="144" t="s">
        <v>1693</v>
      </c>
      <c r="D16" s="195">
        <v>1000</v>
      </c>
      <c r="E16" s="195">
        <v>1800</v>
      </c>
      <c r="F16" s="196"/>
    </row>
    <row r="17" spans="1:6" ht="13.8" x14ac:dyDescent="0.25">
      <c r="A17" s="314"/>
      <c r="B17" s="144">
        <v>4</v>
      </c>
      <c r="C17" s="144" t="s">
        <v>1693</v>
      </c>
      <c r="D17" s="195">
        <v>1800</v>
      </c>
      <c r="E17" s="195" t="s">
        <v>1691</v>
      </c>
      <c r="F17" s="196"/>
    </row>
    <row r="18" spans="1:6" ht="13.8" x14ac:dyDescent="0.25">
      <c r="A18" s="315" t="s">
        <v>1695</v>
      </c>
      <c r="B18" s="144">
        <v>1</v>
      </c>
      <c r="C18" s="144" t="s">
        <v>1693</v>
      </c>
      <c r="D18" s="195" t="s">
        <v>1690</v>
      </c>
      <c r="E18" s="195">
        <v>5000</v>
      </c>
      <c r="F18" s="196"/>
    </row>
    <row r="19" spans="1:6" ht="13.8" x14ac:dyDescent="0.25">
      <c r="A19" s="316"/>
      <c r="B19" s="144">
        <v>2</v>
      </c>
      <c r="C19" s="144" t="s">
        <v>1693</v>
      </c>
      <c r="D19" s="195">
        <v>5000</v>
      </c>
      <c r="E19" s="195">
        <v>12000</v>
      </c>
      <c r="F19" s="196"/>
    </row>
    <row r="20" spans="1:6" ht="13.8" x14ac:dyDescent="0.25">
      <c r="A20" s="316"/>
      <c r="B20" s="144">
        <v>3</v>
      </c>
      <c r="C20" s="144" t="s">
        <v>1693</v>
      </c>
      <c r="D20" s="195">
        <v>12000</v>
      </c>
      <c r="E20" s="195">
        <v>21500</v>
      </c>
      <c r="F20" s="196"/>
    </row>
    <row r="21" spans="1:6" ht="13.8" x14ac:dyDescent="0.25">
      <c r="A21" s="317"/>
      <c r="B21" s="144">
        <v>4</v>
      </c>
      <c r="C21" s="144" t="s">
        <v>1693</v>
      </c>
      <c r="D21" s="195">
        <v>21500</v>
      </c>
      <c r="E21" s="195" t="s">
        <v>1691</v>
      </c>
      <c r="F21" s="196"/>
    </row>
    <row r="22" spans="1:6" ht="12.75" customHeight="1" x14ac:dyDescent="0.25">
      <c r="A22" t="s">
        <v>1696</v>
      </c>
    </row>
    <row r="26" spans="1:6" ht="12.75" customHeight="1" x14ac:dyDescent="0.25"/>
    <row r="30" spans="1:6" ht="12.75" customHeight="1" x14ac:dyDescent="0.25"/>
    <row r="33" customFormat="1" x14ac:dyDescent="0.25"/>
    <row r="34" ht="12.75" customHeight="1" x14ac:dyDescent="0.25"/>
  </sheetData>
  <mergeCells count="5">
    <mergeCell ref="A6:A9"/>
    <mergeCell ref="A10:A13"/>
    <mergeCell ref="A14:A17"/>
    <mergeCell ref="A18:A21"/>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topLeftCell="A2" zoomScaleNormal="100" workbookViewId="0">
      <selection activeCell="L10" sqref="L10"/>
    </sheetView>
  </sheetViews>
  <sheetFormatPr defaultColWidth="9.21875" defaultRowHeight="13.2" x14ac:dyDescent="0.25"/>
  <cols>
    <col min="1" max="1" width="2.33203125" customWidth="1"/>
    <col min="2" max="2" width="33.77734375" customWidth="1"/>
    <col min="3" max="4" width="14.21875" customWidth="1"/>
    <col min="5" max="9" width="12.21875" customWidth="1"/>
    <col min="10" max="10" width="5.5546875" customWidth="1"/>
    <col min="11" max="11" width="5.21875" customWidth="1"/>
    <col min="12" max="12" width="35.21875" customWidth="1"/>
    <col min="13" max="20" width="11.77734375" customWidth="1"/>
    <col min="28" max="28" width="25" bestFit="1" customWidth="1"/>
    <col min="29" max="29" width="14.5546875" bestFit="1" customWidth="1"/>
  </cols>
  <sheetData>
    <row r="1" spans="1:154" x14ac:dyDescent="0.25">
      <c r="B1" s="69" t="s">
        <v>32</v>
      </c>
    </row>
    <row r="2" spans="1:154" s="2" customFormat="1" ht="21.75" customHeight="1" x14ac:dyDescent="0.25">
      <c r="B2" s="320" t="str">
        <f>Overview!B4&amp; " - Effective from "&amp;TEXT(Overview!D4,"D MMMM YYYY")&amp;" - "&amp;Overview!E4</f>
        <v>Indigo Power Limited_B - Effective from 1 April 2026 - Final</v>
      </c>
      <c r="C2" s="321"/>
      <c r="D2" s="321"/>
      <c r="E2" s="321"/>
      <c r="F2" s="321"/>
      <c r="G2" s="321"/>
      <c r="H2" s="321"/>
      <c r="I2" s="321"/>
      <c r="J2" s="321"/>
      <c r="K2" s="321"/>
      <c r="L2" s="321"/>
      <c r="M2" s="321"/>
      <c r="N2" s="321"/>
      <c r="O2" s="321"/>
      <c r="P2" s="321"/>
      <c r="Q2" s="321"/>
      <c r="R2" s="321"/>
      <c r="S2" s="321"/>
      <c r="T2" s="322"/>
      <c r="U2"/>
      <c r="V2"/>
      <c r="W2"/>
      <c r="X2"/>
      <c r="Y2"/>
      <c r="Z2"/>
      <c r="AA2"/>
      <c r="AB2" s="22"/>
      <c r="AC2" s="45" t="s">
        <v>56</v>
      </c>
      <c r="AD2" s="45" t="s">
        <v>57</v>
      </c>
      <c r="AE2" s="45" t="s">
        <v>58</v>
      </c>
      <c r="AF2" s="11" t="s">
        <v>59</v>
      </c>
      <c r="AG2" s="11" t="s">
        <v>60</v>
      </c>
      <c r="AH2" s="22" t="s">
        <v>61</v>
      </c>
      <c r="AI2" s="11" t="s">
        <v>62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6" customFormat="1" ht="9" customHeight="1" x14ac:dyDescent="0.25">
      <c r="A3" s="85"/>
      <c r="B3" s="85"/>
      <c r="C3" s="85"/>
      <c r="D3" s="85"/>
      <c r="E3" s="85"/>
      <c r="F3" s="85"/>
      <c r="G3" s="85"/>
      <c r="H3" s="85"/>
      <c r="I3" s="85"/>
      <c r="J3" s="85"/>
      <c r="K3" s="85"/>
      <c r="L3"/>
      <c r="M3"/>
      <c r="N3"/>
      <c r="O3"/>
      <c r="P3"/>
      <c r="Q3"/>
      <c r="R3"/>
      <c r="S3"/>
      <c r="T3"/>
      <c r="U3"/>
      <c r="V3"/>
      <c r="W3"/>
      <c r="X3"/>
      <c r="Y3"/>
      <c r="Z3"/>
      <c r="AA3"/>
      <c r="AB3" s="13" t="s">
        <v>1685</v>
      </c>
      <c r="AC3" s="112" t="s">
        <v>1697</v>
      </c>
      <c r="AD3" s="113" t="s">
        <v>1698</v>
      </c>
      <c r="AE3" s="114" t="s">
        <v>58</v>
      </c>
      <c r="AF3" s="120" t="s">
        <v>1699</v>
      </c>
      <c r="AG3" s="115" t="s">
        <v>1357</v>
      </c>
      <c r="AH3" s="115" t="s">
        <v>1357</v>
      </c>
      <c r="AI3" s="116" t="s">
        <v>1357</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326" t="s">
        <v>1700</v>
      </c>
      <c r="C4" s="327"/>
      <c r="D4" s="327"/>
      <c r="E4" s="327"/>
      <c r="F4" s="327"/>
      <c r="G4" s="327"/>
      <c r="H4" s="327"/>
      <c r="I4" s="328"/>
      <c r="L4" s="326" t="s">
        <v>1701</v>
      </c>
      <c r="M4" s="327"/>
      <c r="N4" s="327"/>
      <c r="O4" s="327"/>
      <c r="P4" s="327"/>
      <c r="Q4" s="327"/>
      <c r="R4" s="327"/>
      <c r="S4" s="327"/>
      <c r="T4" s="328"/>
      <c r="AB4" s="13" t="s">
        <v>1702</v>
      </c>
      <c r="AC4" s="112" t="s">
        <v>1697</v>
      </c>
      <c r="AD4" s="113" t="s">
        <v>1698</v>
      </c>
      <c r="AE4" s="114" t="s">
        <v>58</v>
      </c>
      <c r="AF4" s="115" t="s">
        <v>1357</v>
      </c>
      <c r="AG4" s="115" t="s">
        <v>1357</v>
      </c>
      <c r="AH4" s="115" t="s">
        <v>1357</v>
      </c>
      <c r="AI4" s="116" t="s">
        <v>1357</v>
      </c>
    </row>
    <row r="5" spans="1:154" ht="18" customHeight="1" x14ac:dyDescent="0.25">
      <c r="B5" s="330" t="s">
        <v>1703</v>
      </c>
      <c r="C5" s="330"/>
      <c r="D5" s="330"/>
      <c r="E5" s="330"/>
      <c r="F5" s="330"/>
      <c r="G5" s="330"/>
      <c r="H5" s="330"/>
      <c r="I5" s="330"/>
      <c r="L5" s="330" t="s">
        <v>1704</v>
      </c>
      <c r="M5" s="330"/>
      <c r="N5" s="330"/>
      <c r="O5" s="330"/>
      <c r="P5" s="330"/>
      <c r="Q5" s="330"/>
      <c r="R5" s="330"/>
      <c r="S5" s="330"/>
      <c r="T5" s="330"/>
      <c r="AB5" s="13" t="s">
        <v>1705</v>
      </c>
      <c r="AC5" s="112" t="s">
        <v>1697</v>
      </c>
      <c r="AD5" s="113" t="s">
        <v>1698</v>
      </c>
      <c r="AE5" s="114" t="s">
        <v>58</v>
      </c>
      <c r="AF5" s="120" t="s">
        <v>1699</v>
      </c>
      <c r="AG5" s="115" t="s">
        <v>1357</v>
      </c>
      <c r="AH5" s="115" t="s">
        <v>1357</v>
      </c>
      <c r="AI5" s="116" t="s">
        <v>1357</v>
      </c>
    </row>
    <row r="6" spans="1:154" s="87" customFormat="1" ht="27.75" customHeight="1" x14ac:dyDescent="0.25">
      <c r="B6" s="329" t="s">
        <v>1706</v>
      </c>
      <c r="C6" s="329"/>
      <c r="D6" s="329"/>
      <c r="E6" s="329"/>
      <c r="F6" s="329"/>
      <c r="G6" s="329"/>
      <c r="H6" s="329"/>
      <c r="I6" s="329"/>
      <c r="L6" s="329" t="s">
        <v>1707</v>
      </c>
      <c r="M6" s="329"/>
      <c r="N6" s="329"/>
      <c r="O6" s="329"/>
      <c r="P6" s="329"/>
      <c r="Q6" s="329"/>
      <c r="R6" s="329"/>
      <c r="S6" s="329"/>
      <c r="T6" s="329"/>
      <c r="AB6" s="13" t="s">
        <v>81</v>
      </c>
      <c r="AC6" s="112" t="s">
        <v>1697</v>
      </c>
      <c r="AD6" s="113" t="s">
        <v>1698</v>
      </c>
      <c r="AE6" s="114" t="s">
        <v>58</v>
      </c>
      <c r="AF6" s="115" t="s">
        <v>1357</v>
      </c>
      <c r="AG6" s="115" t="s">
        <v>1357</v>
      </c>
      <c r="AH6" s="115" t="s">
        <v>1357</v>
      </c>
      <c r="AI6" s="116" t="s">
        <v>1357</v>
      </c>
    </row>
    <row r="7" spans="1:154" ht="18" customHeight="1" x14ac:dyDescent="0.25">
      <c r="B7" s="330" t="s">
        <v>1708</v>
      </c>
      <c r="C7" s="330"/>
      <c r="D7" s="330"/>
      <c r="E7" s="330"/>
      <c r="F7" s="330"/>
      <c r="G7" s="330"/>
      <c r="H7" s="330"/>
      <c r="I7" s="330"/>
      <c r="L7" s="330" t="s">
        <v>1709</v>
      </c>
      <c r="M7" s="330"/>
      <c r="N7" s="330"/>
      <c r="O7" s="330"/>
      <c r="P7" s="330"/>
      <c r="Q7" s="330"/>
      <c r="R7" s="330"/>
      <c r="S7" s="330"/>
      <c r="T7" s="330"/>
      <c r="AB7" s="13" t="s">
        <v>1710</v>
      </c>
      <c r="AC7" s="112" t="s">
        <v>1697</v>
      </c>
      <c r="AD7" s="113" t="s">
        <v>1698</v>
      </c>
      <c r="AE7" s="114" t="s">
        <v>58</v>
      </c>
      <c r="AF7" s="120" t="s">
        <v>1699</v>
      </c>
      <c r="AG7" s="120" t="s">
        <v>1711</v>
      </c>
      <c r="AH7" s="121" t="s">
        <v>1712</v>
      </c>
      <c r="AI7" s="122" t="s">
        <v>62</v>
      </c>
    </row>
    <row r="8" spans="1:154" ht="8.25" customHeight="1" x14ac:dyDescent="0.25">
      <c r="AB8" s="13" t="s">
        <v>1713</v>
      </c>
      <c r="AC8" s="112" t="s">
        <v>1697</v>
      </c>
      <c r="AD8" s="113" t="s">
        <v>1698</v>
      </c>
      <c r="AE8" s="114" t="s">
        <v>58</v>
      </c>
      <c r="AF8" s="120" t="s">
        <v>1699</v>
      </c>
      <c r="AG8" s="120" t="s">
        <v>1711</v>
      </c>
      <c r="AH8" s="121" t="s">
        <v>1712</v>
      </c>
      <c r="AI8" s="117" t="s">
        <v>62</v>
      </c>
    </row>
    <row r="9" spans="1:154" ht="72" customHeight="1" x14ac:dyDescent="0.25">
      <c r="B9" s="88" t="s">
        <v>1714</v>
      </c>
      <c r="C9" s="89" t="str">
        <f>IFERROR(VLOOKUP($B$10,$AB$2:$AI$18,2,FALSE),AC2)</f>
        <v>Red unit charge
p/kWh</v>
      </c>
      <c r="D9" s="89" t="str">
        <f>IFERROR(VLOOKUP($B$10,$AB$2:$AI$18,3,FALSE),AD2)</f>
        <v>Amber unit charge
p/kWh</v>
      </c>
      <c r="E9" s="89" t="str">
        <f>IFERROR(VLOOKUP($B$10,$AB$2:$AI$18,4,FALSE),AE2)</f>
        <v>Green unit charge
p/kWh</v>
      </c>
      <c r="F9" s="89" t="str">
        <f>IFERROR(VLOOKUP($B$10,$AB$2:$AI$18,5,FALSE),AF2)</f>
        <v>Fixed charge 
p/MPAN/day</v>
      </c>
      <c r="G9" s="89" t="str">
        <f>IFERROR(VLOOKUP($B$10,$AB$2:$AI$18,6,FALSE),AG2)</f>
        <v>Capacity charge 
p/kVA/day</v>
      </c>
      <c r="H9" s="89" t="str">
        <f>IFERROR(VLOOKUP($B$10,$AB$2:$AI$18,7,FALSE),AH2)</f>
        <v>Exceeded Capacity charge 
p/kVA/day</v>
      </c>
      <c r="I9" s="89" t="str">
        <f>IFERROR(VLOOKUP($B$10,$AB$2:$AI$18,8,FALSE),AI2)</f>
        <v>Reactive power charge
p/kVArh</v>
      </c>
      <c r="L9" s="88" t="s">
        <v>1715</v>
      </c>
      <c r="M9" s="106" t="str">
        <f>'Annex 2 EHV charges'!I10</f>
        <v>Import
Super Red
unit charge
(p/kWh)</v>
      </c>
      <c r="N9" s="106" t="str">
        <f>'Annex 2 EHV charges'!J10</f>
        <v>Import
fixed charge
(p/day)</v>
      </c>
      <c r="O9" s="106" t="str">
        <f>'Annex 2 EHV charges'!K10</f>
        <v>Import
capacity charge
(p/kVA/day)</v>
      </c>
      <c r="P9" s="106" t="str">
        <f>'Annex 2 EHV charges'!L10</f>
        <v>Import
exceeded capacity charge
(p/kVA/day)</v>
      </c>
      <c r="Q9" s="107" t="str">
        <f>'Annex 2 EHV charges'!M10</f>
        <v>Export
Super Red
unit charge
(p/kWh)</v>
      </c>
      <c r="R9" s="107" t="str">
        <f>'Annex 2 EHV charges'!N10</f>
        <v>Export
fixed charge
(p/day)</v>
      </c>
      <c r="S9" s="107" t="str">
        <f>'Annex 2 EHV charges'!O10</f>
        <v>Export
capacity charge
(p/kVA/day)</v>
      </c>
      <c r="T9" s="107" t="str">
        <f>'Annex 2 EHV charges'!P10</f>
        <v>Export
exceeded capacity charge
(p/kVA/day)</v>
      </c>
      <c r="AB9" s="13" t="s">
        <v>1716</v>
      </c>
      <c r="AC9" s="112" t="s">
        <v>1697</v>
      </c>
      <c r="AD9" s="113" t="s">
        <v>1698</v>
      </c>
      <c r="AE9" s="114" t="s">
        <v>58</v>
      </c>
      <c r="AF9" s="120" t="s">
        <v>1699</v>
      </c>
      <c r="AG9" s="120" t="s">
        <v>1711</v>
      </c>
      <c r="AH9" s="121" t="s">
        <v>1712</v>
      </c>
      <c r="AI9" s="117" t="s">
        <v>62</v>
      </c>
    </row>
    <row r="10" spans="1:154" ht="30" customHeight="1" x14ac:dyDescent="0.25">
      <c r="B10" s="79" t="s">
        <v>1710</v>
      </c>
      <c r="C10" s="103" t="str">
        <f>IFERROR(VLOOKUP($B$10,'Annex 1 LV, HV and UMS charges'!$A:$K,4,FALSE),"")</f>
        <v/>
      </c>
      <c r="D10" s="104" t="str">
        <f>IFERROR(VLOOKUP($B$10,'Annex 1 LV, HV and UMS charges'!$A:$K,5,FALSE),"")</f>
        <v/>
      </c>
      <c r="E10" s="104" t="str">
        <f>IFERROR(VLOOKUP($B$10,'Annex 1 LV, HV and UMS charges'!$A:$K,6,FALSE),"")</f>
        <v/>
      </c>
      <c r="F10" s="81" t="str">
        <f>IFERROR(VLOOKUP($B$10,'Annex 1 LV, HV and UMS charges'!$A:$K,7,FALSE),"")</f>
        <v/>
      </c>
      <c r="G10" s="81" t="str">
        <f>IFERROR(VLOOKUP($B$10,'Annex 1 LV, HV and UMS charges'!$A:$K,8,FALSE),"")</f>
        <v/>
      </c>
      <c r="H10" s="81" t="str">
        <f>IFERROR(VLOOKUP($B$10,'Annex 1 LV, HV and UMS charges'!$A:$K,9,FALSE),"")</f>
        <v/>
      </c>
      <c r="I10" s="81" t="str">
        <f>IFERROR(VLOOKUP($B$10,'Annex 1 LV, HV and UMS charges'!$A:$K,10,FALSE),"")</f>
        <v/>
      </c>
      <c r="L10" s="79" t="s">
        <v>1072</v>
      </c>
      <c r="M10" s="81">
        <f>IFERROR(VLOOKUP($L$10,'Annex 2 EHV charges'!$G:$P,COLUMN(M10)-10,FALSE),"")</f>
        <v>0</v>
      </c>
      <c r="N10" s="81">
        <f>IFERROR(VLOOKUP($L$10,'Annex 2 EHV charges'!$G:$P,COLUMN(N10)-10,FALSE),"")</f>
        <v>0</v>
      </c>
      <c r="O10" s="81">
        <f>IFERROR(VLOOKUP($L$10,'Annex 2 EHV charges'!$G:$P,COLUMN(O10)-10,FALSE),"")</f>
        <v>0</v>
      </c>
      <c r="P10" s="81">
        <f>IFERROR(VLOOKUP($L$10,'Annex 2 EHV charges'!$G:$P,COLUMN(P10)-10,FALSE),"")</f>
        <v>0</v>
      </c>
      <c r="Q10" s="91">
        <f>IFERROR(VLOOKUP($L$10,'Annex 2 EHV charges'!$G:$P,COLUMN(Q10)-10,FALSE),"")</f>
        <v>0</v>
      </c>
      <c r="R10" s="91">
        <f>IFERROR(VLOOKUP($L$10,'Annex 2 EHV charges'!$G:$P,COLUMN(R10)-10,FALSE),"")</f>
        <v>0</v>
      </c>
      <c r="S10" s="91">
        <f>IFERROR(VLOOKUP($L$10,'Annex 2 EHV charges'!$G:$P,COLUMN(S10)-10,FALSE),"")</f>
        <v>0</v>
      </c>
      <c r="T10" s="91">
        <f>IFERROR(VLOOKUP($L$10,'Annex 2 EHV charges'!$G:$P,COLUMN(T10)-10,FALSE),"")</f>
        <v>0</v>
      </c>
      <c r="AB10" s="13" t="s">
        <v>114</v>
      </c>
      <c r="AC10" s="118" t="s">
        <v>1717</v>
      </c>
      <c r="AD10" s="119" t="s">
        <v>1718</v>
      </c>
      <c r="AE10" s="114" t="s">
        <v>58</v>
      </c>
      <c r="AF10" s="115" t="s">
        <v>1357</v>
      </c>
      <c r="AG10" s="115" t="s">
        <v>1357</v>
      </c>
      <c r="AH10" s="115" t="s">
        <v>1357</v>
      </c>
      <c r="AI10" s="115" t="s">
        <v>1357</v>
      </c>
    </row>
    <row r="11" spans="1:154" ht="7.5" customHeight="1" x14ac:dyDescent="0.25">
      <c r="AB11" s="13" t="s">
        <v>116</v>
      </c>
      <c r="AC11" s="112" t="s">
        <v>1697</v>
      </c>
      <c r="AD11" s="113" t="s">
        <v>1698</v>
      </c>
      <c r="AE11" s="114" t="s">
        <v>58</v>
      </c>
      <c r="AF11" s="120" t="s">
        <v>1699</v>
      </c>
      <c r="AG11" s="115" t="s">
        <v>1357</v>
      </c>
      <c r="AH11" s="115" t="s">
        <v>1357</v>
      </c>
      <c r="AI11" s="115" t="s">
        <v>1357</v>
      </c>
    </row>
    <row r="12" spans="1:154" ht="88.5" customHeight="1" x14ac:dyDescent="0.25">
      <c r="B12" s="92" t="s">
        <v>1719</v>
      </c>
      <c r="C12" s="89" t="str">
        <f>C9</f>
        <v>Red unit charge
p/kWh</v>
      </c>
      <c r="D12" s="89" t="str">
        <f>D9</f>
        <v>Amber unit charge
p/kWh</v>
      </c>
      <c r="E12" s="89" t="str">
        <f>E9</f>
        <v>Green unit charge
p/kWh</v>
      </c>
      <c r="F12" s="89" t="s">
        <v>1720</v>
      </c>
      <c r="G12" s="89" t="s">
        <v>1721</v>
      </c>
      <c r="H12" s="89" t="s">
        <v>1722</v>
      </c>
      <c r="I12" s="89" t="s">
        <v>1723</v>
      </c>
      <c r="L12" s="92" t="s">
        <v>1719</v>
      </c>
      <c r="M12" s="89" t="s">
        <v>1724</v>
      </c>
      <c r="N12" s="89" t="s">
        <v>1720</v>
      </c>
      <c r="O12" s="89" t="s">
        <v>1725</v>
      </c>
      <c r="P12" s="89" t="s">
        <v>1722</v>
      </c>
      <c r="Q12" s="90" t="s">
        <v>1726</v>
      </c>
      <c r="R12" s="90" t="s">
        <v>1720</v>
      </c>
      <c r="S12" s="90" t="s">
        <v>1727</v>
      </c>
      <c r="T12" s="90" t="s">
        <v>1722</v>
      </c>
      <c r="AB12" s="13" t="s">
        <v>117</v>
      </c>
      <c r="AC12" s="112" t="s">
        <v>1697</v>
      </c>
      <c r="AD12" s="113" t="s">
        <v>1698</v>
      </c>
      <c r="AE12" s="114" t="s">
        <v>58</v>
      </c>
      <c r="AF12" s="120" t="s">
        <v>1699</v>
      </c>
      <c r="AG12" s="115" t="s">
        <v>1357</v>
      </c>
      <c r="AH12" s="115" t="s">
        <v>1357</v>
      </c>
      <c r="AI12" s="115" t="s">
        <v>1357</v>
      </c>
    </row>
    <row r="13" spans="1:154" ht="30" customHeight="1" x14ac:dyDescent="0.25">
      <c r="B13" s="93" t="s">
        <v>1728</v>
      </c>
      <c r="C13" s="98"/>
      <c r="D13" s="98"/>
      <c r="E13" s="98"/>
      <c r="F13" s="98"/>
      <c r="G13" s="98"/>
      <c r="H13" s="98"/>
      <c r="I13" s="98"/>
      <c r="L13" s="93" t="s">
        <v>1728</v>
      </c>
      <c r="M13" s="82"/>
      <c r="N13" s="82"/>
      <c r="O13" s="82"/>
      <c r="P13" s="82"/>
      <c r="Q13" s="83"/>
      <c r="R13" s="83">
        <f>N13</f>
        <v>0</v>
      </c>
      <c r="S13" s="83"/>
      <c r="T13" s="83"/>
      <c r="AB13" s="13" t="s">
        <v>118</v>
      </c>
      <c r="AC13" s="112" t="s">
        <v>1697</v>
      </c>
      <c r="AD13" s="113" t="s">
        <v>1698</v>
      </c>
      <c r="AE13" s="114" t="s">
        <v>58</v>
      </c>
      <c r="AF13" s="120" t="s">
        <v>1699</v>
      </c>
      <c r="AG13" s="115" t="s">
        <v>1357</v>
      </c>
      <c r="AH13" s="115" t="s">
        <v>1357</v>
      </c>
      <c r="AI13" s="117" t="s">
        <v>62</v>
      </c>
    </row>
    <row r="14" spans="1:154" ht="30" customHeight="1" x14ac:dyDescent="0.25">
      <c r="B14" s="94" t="s">
        <v>1729</v>
      </c>
      <c r="C14" s="80">
        <f t="shared" ref="C14:I14" si="0">C13</f>
        <v>0</v>
      </c>
      <c r="D14" s="80">
        <f t="shared" si="0"/>
        <v>0</v>
      </c>
      <c r="E14" s="80">
        <f t="shared" si="0"/>
        <v>0</v>
      </c>
      <c r="F14" s="80">
        <f t="shared" si="0"/>
        <v>0</v>
      </c>
      <c r="G14" s="80">
        <f t="shared" si="0"/>
        <v>0</v>
      </c>
      <c r="H14" s="80">
        <f t="shared" si="0"/>
        <v>0</v>
      </c>
      <c r="I14" s="80">
        <f t="shared" si="0"/>
        <v>0</v>
      </c>
      <c r="L14" s="94" t="s">
        <v>1729</v>
      </c>
      <c r="M14" s="80">
        <f>M13</f>
        <v>0</v>
      </c>
      <c r="N14" s="80">
        <f t="shared" ref="N14:T14" si="1">N13</f>
        <v>0</v>
      </c>
      <c r="O14" s="80">
        <f t="shared" si="1"/>
        <v>0</v>
      </c>
      <c r="P14" s="80">
        <f t="shared" si="1"/>
        <v>0</v>
      </c>
      <c r="Q14" s="84">
        <f t="shared" si="1"/>
        <v>0</v>
      </c>
      <c r="R14" s="84">
        <f t="shared" si="1"/>
        <v>0</v>
      </c>
      <c r="S14" s="84">
        <f t="shared" si="1"/>
        <v>0</v>
      </c>
      <c r="T14" s="84">
        <f t="shared" si="1"/>
        <v>0</v>
      </c>
      <c r="AB14" s="13" t="s">
        <v>120</v>
      </c>
      <c r="AC14" s="112" t="s">
        <v>1697</v>
      </c>
      <c r="AD14" s="113" t="s">
        <v>1698</v>
      </c>
      <c r="AE14" s="114" t="s">
        <v>58</v>
      </c>
      <c r="AF14" s="120" t="s">
        <v>1699</v>
      </c>
      <c r="AG14" s="115" t="s">
        <v>1357</v>
      </c>
      <c r="AH14" s="115" t="s">
        <v>1357</v>
      </c>
      <c r="AI14" s="115" t="s">
        <v>1357</v>
      </c>
    </row>
    <row r="15" spans="1:154" ht="7.5" customHeight="1" x14ac:dyDescent="0.25">
      <c r="AB15" s="13" t="s">
        <v>121</v>
      </c>
      <c r="AC15" s="112" t="s">
        <v>1697</v>
      </c>
      <c r="AD15" s="113" t="s">
        <v>1698</v>
      </c>
      <c r="AE15" s="114" t="s">
        <v>58</v>
      </c>
      <c r="AF15" s="120" t="s">
        <v>1699</v>
      </c>
      <c r="AG15" s="115" t="s">
        <v>1357</v>
      </c>
      <c r="AH15" s="115" t="s">
        <v>1357</v>
      </c>
      <c r="AI15" s="117" t="s">
        <v>62</v>
      </c>
    </row>
    <row r="16" spans="1:154" ht="63.75" customHeight="1" x14ac:dyDescent="0.25">
      <c r="B16" s="92" t="s">
        <v>1730</v>
      </c>
      <c r="C16" s="89" t="s">
        <v>1731</v>
      </c>
      <c r="D16" s="89" t="s">
        <v>1732</v>
      </c>
      <c r="E16" s="89" t="s">
        <v>1733</v>
      </c>
      <c r="F16" s="89" t="s">
        <v>1734</v>
      </c>
      <c r="G16" s="89" t="s">
        <v>1735</v>
      </c>
      <c r="H16" s="89" t="s">
        <v>1736</v>
      </c>
      <c r="I16" s="89" t="s">
        <v>1737</v>
      </c>
      <c r="L16" s="92" t="s">
        <v>1730</v>
      </c>
      <c r="M16" s="89" t="s">
        <v>1738</v>
      </c>
      <c r="N16" s="89" t="s">
        <v>1739</v>
      </c>
      <c r="O16" s="89" t="s">
        <v>1740</v>
      </c>
      <c r="P16" s="89" t="s">
        <v>1741</v>
      </c>
      <c r="Q16" s="90" t="s">
        <v>1742</v>
      </c>
      <c r="R16" s="90" t="s">
        <v>1743</v>
      </c>
      <c r="S16" s="90" t="s">
        <v>1744</v>
      </c>
      <c r="T16" s="90" t="s">
        <v>1745</v>
      </c>
      <c r="AB16" s="13" t="s">
        <v>122</v>
      </c>
      <c r="AC16" s="112" t="s">
        <v>1697</v>
      </c>
      <c r="AD16" s="113" t="s">
        <v>1698</v>
      </c>
      <c r="AE16" s="114" t="s">
        <v>58</v>
      </c>
      <c r="AF16" s="120" t="s">
        <v>1699</v>
      </c>
      <c r="AG16" s="115" t="s">
        <v>1357</v>
      </c>
      <c r="AH16" s="115" t="s">
        <v>1357</v>
      </c>
      <c r="AI16" s="115" t="s">
        <v>1357</v>
      </c>
    </row>
    <row r="17" spans="2:35" ht="30" customHeight="1" x14ac:dyDescent="0.25">
      <c r="B17" s="93" t="s">
        <v>1746</v>
      </c>
      <c r="C17" s="99" t="str">
        <f>IFERROR(C10*C13/100,"")</f>
        <v/>
      </c>
      <c r="D17" s="99" t="str">
        <f t="shared" ref="D17:I17" si="2">IFERROR(D10*D13/100,"")</f>
        <v/>
      </c>
      <c r="E17" s="99" t="str">
        <f t="shared" si="2"/>
        <v/>
      </c>
      <c r="F17" s="99" t="str">
        <f t="shared" si="2"/>
        <v/>
      </c>
      <c r="G17" s="99" t="str">
        <f>IFERROR(G10*G13*F13/100,"")</f>
        <v/>
      </c>
      <c r="H17" s="99" t="str">
        <f>IFERROR(H10*H13*F13/100,"")</f>
        <v/>
      </c>
      <c r="I17" s="99" t="str">
        <f t="shared" si="2"/>
        <v/>
      </c>
      <c r="L17" s="95" t="s">
        <v>1746</v>
      </c>
      <c r="M17" s="99">
        <f>IFERROR(M10*M13/100,"")</f>
        <v>0</v>
      </c>
      <c r="N17" s="99">
        <f>IFERROR(N10*N13/100,"")</f>
        <v>0</v>
      </c>
      <c r="O17" s="99">
        <f>IFERROR(O10*O13*N13/100,"")</f>
        <v>0</v>
      </c>
      <c r="P17" s="99">
        <f>IFERROR(P10*P13*N13/100,"")</f>
        <v>0</v>
      </c>
      <c r="Q17" s="100">
        <f>IFERROR(Q10*Q13/100,"")</f>
        <v>0</v>
      </c>
      <c r="R17" s="100">
        <f>IFERROR(R10*R13/100,"")</f>
        <v>0</v>
      </c>
      <c r="S17" s="100">
        <f>IFERROR(S10*S13*R13/100,"")</f>
        <v>0</v>
      </c>
      <c r="T17" s="100">
        <f>IFERROR(T10*T13*R13/100,"")</f>
        <v>0</v>
      </c>
      <c r="AB17" s="13" t="s">
        <v>123</v>
      </c>
      <c r="AC17" s="112" t="s">
        <v>1697</v>
      </c>
      <c r="AD17" s="113" t="s">
        <v>1698</v>
      </c>
      <c r="AE17" s="114" t="s">
        <v>58</v>
      </c>
      <c r="AF17" s="120" t="s">
        <v>1699</v>
      </c>
      <c r="AG17" s="115" t="s">
        <v>1357</v>
      </c>
      <c r="AH17" s="115" t="s">
        <v>1357</v>
      </c>
      <c r="AI17" s="117" t="s">
        <v>62</v>
      </c>
    </row>
    <row r="18" spans="2:35" ht="30" customHeight="1" x14ac:dyDescent="0.25">
      <c r="B18" s="94" t="s">
        <v>1747</v>
      </c>
      <c r="C18" s="101" t="str">
        <f>IFERROR(C10*C14/100,"")</f>
        <v/>
      </c>
      <c r="D18" s="101" t="str">
        <f t="shared" ref="D18:I18" si="3">IFERROR(D10*D14/100,"")</f>
        <v/>
      </c>
      <c r="E18" s="101" t="str">
        <f t="shared" si="3"/>
        <v/>
      </c>
      <c r="F18" s="101" t="str">
        <f t="shared" si="3"/>
        <v/>
      </c>
      <c r="G18" s="101" t="str">
        <f>IFERROR(G10*G14*F14/100,"")</f>
        <v/>
      </c>
      <c r="H18" s="101" t="str">
        <f>IFERROR(H10*H14*F14/100,"")</f>
        <v/>
      </c>
      <c r="I18" s="101" t="str">
        <f t="shared" si="3"/>
        <v/>
      </c>
      <c r="L18" s="96" t="s">
        <v>1747</v>
      </c>
      <c r="M18" s="101">
        <f>IFERROR(M10*M14/100,"")</f>
        <v>0</v>
      </c>
      <c r="N18" s="101">
        <f>IFERROR(N10*N14/100,"")</f>
        <v>0</v>
      </c>
      <c r="O18" s="101">
        <f>IFERROR(O10*O14*N14/100,"")</f>
        <v>0</v>
      </c>
      <c r="P18" s="101">
        <f>IFERROR(P10*P14*N14/100,"")</f>
        <v>0</v>
      </c>
      <c r="Q18" s="102">
        <f>IFERROR(Q10*Q14/100,"")</f>
        <v>0</v>
      </c>
      <c r="R18" s="102">
        <f>IFERROR(R10*R14/100,"")</f>
        <v>0</v>
      </c>
      <c r="S18" s="102">
        <f>IFERROR(S10*S14*R14/100,"")</f>
        <v>0</v>
      </c>
      <c r="T18" s="102">
        <f>IFERROR(T10*T14*R14/100,"")</f>
        <v>0</v>
      </c>
      <c r="AB18" s="13" t="s">
        <v>125</v>
      </c>
      <c r="AC18" s="112" t="s">
        <v>1697</v>
      </c>
      <c r="AD18" s="113" t="s">
        <v>1698</v>
      </c>
      <c r="AE18" s="114" t="s">
        <v>58</v>
      </c>
      <c r="AF18" s="120" t="s">
        <v>1699</v>
      </c>
      <c r="AG18" s="115" t="s">
        <v>1357</v>
      </c>
      <c r="AH18" s="115" t="s">
        <v>1357</v>
      </c>
      <c r="AI18" s="115" t="s">
        <v>1357</v>
      </c>
    </row>
    <row r="19" spans="2:35" ht="7.5" customHeight="1" x14ac:dyDescent="0.25"/>
    <row r="20" spans="2:35" ht="39.75" customHeight="1" x14ac:dyDescent="0.25">
      <c r="C20" s="97" t="s">
        <v>1748</v>
      </c>
      <c r="M20" s="89" t="s">
        <v>1749</v>
      </c>
      <c r="N20" s="90" t="s">
        <v>1750</v>
      </c>
    </row>
    <row r="21" spans="2:35" ht="30" customHeight="1" x14ac:dyDescent="0.25">
      <c r="B21" s="93" t="s">
        <v>1746</v>
      </c>
      <c r="C21" s="99">
        <f>SUM(C17:I17)</f>
        <v>0</v>
      </c>
      <c r="L21" s="93" t="s">
        <v>1746</v>
      </c>
      <c r="M21" s="99">
        <f>SUM(M17:P17)</f>
        <v>0</v>
      </c>
      <c r="N21" s="100">
        <f>SUM(Q17:T17)</f>
        <v>0</v>
      </c>
    </row>
    <row r="22" spans="2:35" ht="30" customHeight="1" x14ac:dyDescent="0.25">
      <c r="B22" s="94" t="s">
        <v>1747</v>
      </c>
      <c r="C22" s="101">
        <f>SUM(C18:I18)</f>
        <v>0</v>
      </c>
      <c r="L22" s="94" t="s">
        <v>1747</v>
      </c>
      <c r="M22" s="101">
        <f>SUM(M18:P18)</f>
        <v>0</v>
      </c>
      <c r="N22" s="102">
        <f>SUM(Q18:T18)</f>
        <v>0</v>
      </c>
    </row>
    <row r="24" spans="2:35" ht="30.75" customHeight="1" x14ac:dyDescent="0.25">
      <c r="B24" s="323" t="s">
        <v>1751</v>
      </c>
      <c r="C24" s="324"/>
      <c r="D24" s="325"/>
      <c r="L24" s="323" t="s">
        <v>1752</v>
      </c>
      <c r="M24" s="324"/>
      <c r="N24" s="32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D00-000000000000}">
          <x14:formula1>
            <xm:f>'Annex 2 EHV charges'!$G$11:$G$350</xm:f>
          </x14:formula1>
          <xm:sqref>L10</xm:sqref>
        </x14:dataValidation>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topLeftCell="A11" zoomScale="70" zoomScaleNormal="70" zoomScaleSheetLayoutView="100" workbookViewId="0">
      <selection activeCell="B12" sqref="B12:B43"/>
    </sheetView>
  </sheetViews>
  <sheetFormatPr defaultColWidth="9.21875" defaultRowHeight="27.75" customHeight="1" x14ac:dyDescent="0.25"/>
  <cols>
    <col min="1" max="1" width="49" style="2" bestFit="1" customWidth="1"/>
    <col min="2" max="2" width="17.5546875" style="3" customWidth="1"/>
    <col min="3" max="3" width="8.5546875" style="2" bestFit="1" customWidth="1"/>
    <col min="4" max="4" width="17.5546875" style="2" customWidth="1"/>
    <col min="5" max="7" width="17.5546875" style="3" customWidth="1"/>
    <col min="8" max="9" width="17.5546875" style="7" customWidth="1"/>
    <col min="10" max="10" width="17.5546875" style="5" customWidth="1"/>
    <col min="11" max="11" width="17.5546875" style="6" customWidth="1"/>
    <col min="12" max="12" width="1.33203125" style="4" customWidth="1"/>
    <col min="13" max="13" width="15.5546875" style="4" customWidth="1"/>
    <col min="14" max="18" width="15.5546875" style="2" customWidth="1"/>
    <col min="19" max="16384" width="9.21875" style="2"/>
  </cols>
  <sheetData>
    <row r="1" spans="1:14" ht="27.75" customHeight="1" x14ac:dyDescent="0.25">
      <c r="A1" s="70" t="s">
        <v>32</v>
      </c>
      <c r="B1" s="244" t="s">
        <v>33</v>
      </c>
      <c r="C1" s="245"/>
      <c r="D1" s="245"/>
      <c r="E1" s="243"/>
      <c r="F1" s="243"/>
      <c r="G1" s="243"/>
      <c r="H1" s="243"/>
      <c r="I1" s="243"/>
      <c r="J1" s="243"/>
      <c r="K1" s="243"/>
      <c r="L1" s="42"/>
      <c r="M1" s="42"/>
      <c r="N1" s="42"/>
    </row>
    <row r="2" spans="1:14" ht="27" customHeight="1" x14ac:dyDescent="0.25">
      <c r="A2" s="246" t="str">
        <f>Overview!B4&amp; " - Effective from "&amp;TEXT(Overview!D4,"D MMMM YYYY")&amp;" - "&amp;Overview!E4&amp;" LV and HV charges"</f>
        <v>Indigo Power Limited_B - Effective from 1 April 2026 - Final LV and HV charges</v>
      </c>
      <c r="B2" s="246"/>
      <c r="C2" s="246"/>
      <c r="D2" s="246"/>
      <c r="E2" s="246"/>
      <c r="F2" s="246"/>
      <c r="G2" s="246"/>
      <c r="H2" s="246"/>
      <c r="I2" s="246"/>
      <c r="J2" s="246"/>
      <c r="K2" s="246"/>
    </row>
    <row r="3" spans="1:14" s="62" customFormat="1" ht="15" customHeight="1" x14ac:dyDescent="0.25">
      <c r="A3" s="63"/>
      <c r="B3" s="63"/>
      <c r="C3" s="63"/>
      <c r="D3" s="63"/>
      <c r="E3" s="63"/>
      <c r="F3" s="63"/>
      <c r="G3" s="63"/>
      <c r="H3" s="63"/>
      <c r="I3" s="63"/>
      <c r="J3" s="63"/>
      <c r="K3" s="63"/>
      <c r="L3" s="40"/>
      <c r="M3" s="40"/>
    </row>
    <row r="4" spans="1:14" ht="27" customHeight="1" x14ac:dyDescent="0.25">
      <c r="A4" s="246" t="s">
        <v>34</v>
      </c>
      <c r="B4" s="246"/>
      <c r="C4" s="246"/>
      <c r="D4" s="246"/>
      <c r="E4" s="246"/>
      <c r="F4" s="63"/>
      <c r="G4" s="246" t="s">
        <v>35</v>
      </c>
      <c r="H4" s="246"/>
      <c r="I4" s="246"/>
      <c r="J4" s="246"/>
      <c r="K4" s="246"/>
    </row>
    <row r="5" spans="1:14" ht="28.5" customHeight="1" x14ac:dyDescent="0.25">
      <c r="A5" s="148" t="s">
        <v>36</v>
      </c>
      <c r="B5" s="154" t="s">
        <v>37</v>
      </c>
      <c r="C5" s="255" t="s">
        <v>38</v>
      </c>
      <c r="D5" s="256"/>
      <c r="E5" s="149" t="s">
        <v>39</v>
      </c>
      <c r="F5" s="63"/>
      <c r="G5" s="257"/>
      <c r="H5" s="258"/>
      <c r="I5" s="150" t="s">
        <v>40</v>
      </c>
      <c r="J5" s="151" t="s">
        <v>41</v>
      </c>
      <c r="K5" s="149" t="s">
        <v>39</v>
      </c>
      <c r="L5" s="63"/>
    </row>
    <row r="6" spans="1:14" ht="26.4" x14ac:dyDescent="0.25">
      <c r="A6" s="155" t="s">
        <v>42</v>
      </c>
      <c r="B6" s="147" t="s">
        <v>43</v>
      </c>
      <c r="C6" s="253" t="s">
        <v>44</v>
      </c>
      <c r="D6" s="253"/>
      <c r="E6" s="156" t="s">
        <v>45</v>
      </c>
      <c r="F6" s="63"/>
      <c r="G6" s="254" t="s">
        <v>46</v>
      </c>
      <c r="H6" s="254"/>
      <c r="I6" s="147" t="s">
        <v>43</v>
      </c>
      <c r="J6" s="152" t="s">
        <v>44</v>
      </c>
      <c r="K6" s="152" t="s">
        <v>45</v>
      </c>
      <c r="L6" s="63"/>
    </row>
    <row r="7" spans="1:14" ht="26.4" x14ac:dyDescent="0.25">
      <c r="A7" s="155" t="s">
        <v>47</v>
      </c>
      <c r="B7" s="153"/>
      <c r="C7" s="251"/>
      <c r="D7" s="252"/>
      <c r="E7" s="152" t="s">
        <v>48</v>
      </c>
      <c r="F7" s="63"/>
      <c r="G7" s="254" t="s">
        <v>49</v>
      </c>
      <c r="H7" s="254"/>
      <c r="I7" s="153"/>
      <c r="J7" s="152" t="s">
        <v>50</v>
      </c>
      <c r="K7" s="152" t="s">
        <v>45</v>
      </c>
      <c r="L7" s="63"/>
    </row>
    <row r="8" spans="1:14" ht="17.399999999999999" x14ac:dyDescent="0.25">
      <c r="A8" s="157" t="s">
        <v>51</v>
      </c>
      <c r="B8" s="253" t="s">
        <v>52</v>
      </c>
      <c r="C8" s="253"/>
      <c r="D8" s="253"/>
      <c r="E8" s="253"/>
      <c r="F8" s="63"/>
      <c r="G8" s="254" t="s">
        <v>47</v>
      </c>
      <c r="H8" s="254"/>
      <c r="I8" s="153"/>
      <c r="J8" s="153"/>
      <c r="K8" s="152" t="s">
        <v>48</v>
      </c>
      <c r="L8" s="63"/>
    </row>
    <row r="9" spans="1:14" s="62" customFormat="1" ht="30" customHeight="1" x14ac:dyDescent="0.25">
      <c r="A9" s="158"/>
      <c r="B9" s="158"/>
      <c r="C9" s="260"/>
      <c r="D9" s="260"/>
      <c r="E9" s="158"/>
      <c r="F9" s="63"/>
      <c r="G9" s="254" t="s">
        <v>51</v>
      </c>
      <c r="H9" s="254"/>
      <c r="I9" s="247" t="s">
        <v>52</v>
      </c>
      <c r="J9" s="248"/>
      <c r="K9" s="249"/>
      <c r="L9" s="63"/>
      <c r="M9" s="40"/>
    </row>
    <row r="10" spans="1:14" s="62" customFormat="1" ht="30" customHeight="1" x14ac:dyDescent="0.25">
      <c r="A10" s="159"/>
      <c r="B10" s="250"/>
      <c r="C10" s="250"/>
      <c r="D10" s="250"/>
      <c r="E10" s="250"/>
      <c r="F10" s="63"/>
      <c r="G10" s="259"/>
      <c r="H10" s="259"/>
      <c r="I10" s="160"/>
      <c r="J10" s="160"/>
      <c r="K10" s="160"/>
      <c r="L10" s="63"/>
      <c r="M10" s="40"/>
    </row>
    <row r="11" spans="1:14" ht="78.75" customHeight="1" x14ac:dyDescent="0.25">
      <c r="A11" s="22" t="s">
        <v>53</v>
      </c>
      <c r="B11" s="11" t="s">
        <v>54</v>
      </c>
      <c r="C11" s="11" t="s">
        <v>55</v>
      </c>
      <c r="D11" s="45" t="s">
        <v>56</v>
      </c>
      <c r="E11" s="45" t="s">
        <v>57</v>
      </c>
      <c r="F11" s="45" t="s">
        <v>58</v>
      </c>
      <c r="G11" s="11" t="s">
        <v>59</v>
      </c>
      <c r="H11" s="11" t="s">
        <v>60</v>
      </c>
      <c r="I11" s="22" t="s">
        <v>61</v>
      </c>
      <c r="J11" s="11" t="s">
        <v>62</v>
      </c>
      <c r="K11" s="11" t="s">
        <v>63</v>
      </c>
    </row>
    <row r="12" spans="1:14" ht="32.25" customHeight="1" x14ac:dyDescent="0.25">
      <c r="A12" s="13" t="s">
        <v>64</v>
      </c>
      <c r="B12" s="36" t="s">
        <v>1753</v>
      </c>
      <c r="C12" s="145" t="s">
        <v>65</v>
      </c>
      <c r="D12" s="219">
        <v>11.88</v>
      </c>
      <c r="E12" s="220">
        <v>1.538</v>
      </c>
      <c r="F12" s="221">
        <v>9.1999999999999998E-2</v>
      </c>
      <c r="G12" s="222">
        <v>8.51</v>
      </c>
      <c r="H12" s="223">
        <v>0</v>
      </c>
      <c r="I12" s="223">
        <v>0</v>
      </c>
      <c r="J12" s="224">
        <v>0</v>
      </c>
      <c r="K12" s="217"/>
    </row>
    <row r="13" spans="1:14" ht="32.25" customHeight="1" x14ac:dyDescent="0.25">
      <c r="A13" s="13" t="s">
        <v>66</v>
      </c>
      <c r="B13" s="36" t="s">
        <v>1754</v>
      </c>
      <c r="C13" s="139" t="s">
        <v>67</v>
      </c>
      <c r="D13" s="219">
        <v>11.88</v>
      </c>
      <c r="E13" s="220">
        <v>1.538</v>
      </c>
      <c r="F13" s="221">
        <v>9.1999999999999998E-2</v>
      </c>
      <c r="G13" s="223">
        <v>0</v>
      </c>
      <c r="H13" s="223">
        <v>0</v>
      </c>
      <c r="I13" s="223">
        <v>0</v>
      </c>
      <c r="J13" s="224">
        <v>0</v>
      </c>
      <c r="K13" s="217"/>
    </row>
    <row r="14" spans="1:14" ht="32.25" customHeight="1" x14ac:dyDescent="0.25">
      <c r="A14" s="13" t="s">
        <v>69</v>
      </c>
      <c r="B14" s="36" t="s">
        <v>70</v>
      </c>
      <c r="C14" s="146" t="s">
        <v>71</v>
      </c>
      <c r="D14" s="219">
        <v>12.031000000000001</v>
      </c>
      <c r="E14" s="220">
        <v>1.5569999999999999</v>
      </c>
      <c r="F14" s="221">
        <v>9.2999999999999999E-2</v>
      </c>
      <c r="G14" s="222">
        <v>11.53</v>
      </c>
      <c r="H14" s="223">
        <v>0</v>
      </c>
      <c r="I14" s="223">
        <v>0</v>
      </c>
      <c r="J14" s="224">
        <v>0</v>
      </c>
      <c r="K14" s="217"/>
    </row>
    <row r="15" spans="1:14" ht="27.6" x14ac:dyDescent="0.25">
      <c r="A15" s="13" t="s">
        <v>72</v>
      </c>
      <c r="B15" s="36" t="s">
        <v>73</v>
      </c>
      <c r="C15" s="146" t="s">
        <v>71</v>
      </c>
      <c r="D15" s="219">
        <v>12.031000000000001</v>
      </c>
      <c r="E15" s="220">
        <v>1.5569999999999999</v>
      </c>
      <c r="F15" s="221">
        <v>9.2999999999999999E-2</v>
      </c>
      <c r="G15" s="222">
        <v>12.6</v>
      </c>
      <c r="H15" s="223">
        <v>0</v>
      </c>
      <c r="I15" s="223">
        <v>0</v>
      </c>
      <c r="J15" s="224">
        <v>0</v>
      </c>
      <c r="K15" s="217"/>
    </row>
    <row r="16" spans="1:14" ht="32.25" customHeight="1" x14ac:dyDescent="0.25">
      <c r="A16" s="13" t="s">
        <v>75</v>
      </c>
      <c r="B16" s="36" t="s">
        <v>76</v>
      </c>
      <c r="C16" s="146" t="s">
        <v>71</v>
      </c>
      <c r="D16" s="219">
        <v>12.031000000000001</v>
      </c>
      <c r="E16" s="220">
        <v>1.5569999999999999</v>
      </c>
      <c r="F16" s="221">
        <v>9.2999999999999999E-2</v>
      </c>
      <c r="G16" s="222">
        <v>15.58</v>
      </c>
      <c r="H16" s="223">
        <v>0</v>
      </c>
      <c r="I16" s="223">
        <v>0</v>
      </c>
      <c r="J16" s="224">
        <v>0</v>
      </c>
      <c r="K16" s="217"/>
    </row>
    <row r="17" spans="1:11" ht="32.25" customHeight="1" x14ac:dyDescent="0.25">
      <c r="A17" s="13" t="s">
        <v>77</v>
      </c>
      <c r="B17" s="36" t="s">
        <v>78</v>
      </c>
      <c r="C17" s="146" t="s">
        <v>71</v>
      </c>
      <c r="D17" s="219">
        <v>12.031000000000001</v>
      </c>
      <c r="E17" s="220">
        <v>1.5569999999999999</v>
      </c>
      <c r="F17" s="221">
        <v>9.2999999999999999E-2</v>
      </c>
      <c r="G17" s="222">
        <v>20.43</v>
      </c>
      <c r="H17" s="223">
        <v>0</v>
      </c>
      <c r="I17" s="223">
        <v>0</v>
      </c>
      <c r="J17" s="224">
        <v>0</v>
      </c>
      <c r="K17" s="217"/>
    </row>
    <row r="18" spans="1:11" ht="32.25" customHeight="1" x14ac:dyDescent="0.25">
      <c r="A18" s="13" t="s">
        <v>79</v>
      </c>
      <c r="B18" s="36" t="s">
        <v>80</v>
      </c>
      <c r="C18" s="146" t="s">
        <v>71</v>
      </c>
      <c r="D18" s="219">
        <v>12.031000000000001</v>
      </c>
      <c r="E18" s="220">
        <v>1.5569999999999999</v>
      </c>
      <c r="F18" s="221">
        <v>9.2999999999999999E-2</v>
      </c>
      <c r="G18" s="222">
        <v>35.01</v>
      </c>
      <c r="H18" s="223">
        <v>0</v>
      </c>
      <c r="I18" s="223">
        <v>0</v>
      </c>
      <c r="J18" s="224">
        <v>0</v>
      </c>
      <c r="K18" s="217"/>
    </row>
    <row r="19" spans="1:11" ht="32.25" customHeight="1" x14ac:dyDescent="0.25">
      <c r="A19" s="13" t="s">
        <v>81</v>
      </c>
      <c r="B19" s="36" t="s">
        <v>82</v>
      </c>
      <c r="C19" s="139" t="s">
        <v>83</v>
      </c>
      <c r="D19" s="219">
        <v>12.031000000000001</v>
      </c>
      <c r="E19" s="220">
        <v>1.5569999999999999</v>
      </c>
      <c r="F19" s="221">
        <v>9.2999999999999999E-2</v>
      </c>
      <c r="G19" s="223">
        <v>0</v>
      </c>
      <c r="H19" s="223">
        <v>0</v>
      </c>
      <c r="I19" s="223">
        <v>0</v>
      </c>
      <c r="J19" s="224">
        <v>0</v>
      </c>
      <c r="K19" s="217"/>
    </row>
    <row r="20" spans="1:11" ht="32.25" customHeight="1" x14ac:dyDescent="0.25">
      <c r="A20" s="13" t="s">
        <v>84</v>
      </c>
      <c r="B20" s="36" t="s">
        <v>85</v>
      </c>
      <c r="C20" s="141">
        <v>0</v>
      </c>
      <c r="D20" s="219">
        <v>7.7770000000000001</v>
      </c>
      <c r="E20" s="220">
        <v>0.95799999999999996</v>
      </c>
      <c r="F20" s="221">
        <v>5.3999999999999999E-2</v>
      </c>
      <c r="G20" s="222">
        <v>13.64</v>
      </c>
      <c r="H20" s="222">
        <v>7.68</v>
      </c>
      <c r="I20" s="225">
        <v>7.68</v>
      </c>
      <c r="J20" s="226">
        <v>0.24399999999999999</v>
      </c>
      <c r="K20" s="217"/>
    </row>
    <row r="21" spans="1:11" ht="32.25" customHeight="1" x14ac:dyDescent="0.25">
      <c r="A21" s="13" t="s">
        <v>86</v>
      </c>
      <c r="B21" s="36" t="s">
        <v>87</v>
      </c>
      <c r="C21" s="141">
        <v>0</v>
      </c>
      <c r="D21" s="219">
        <v>7.7770000000000001</v>
      </c>
      <c r="E21" s="220">
        <v>0.95799999999999996</v>
      </c>
      <c r="F21" s="221">
        <v>5.3999999999999999E-2</v>
      </c>
      <c r="G21" s="222">
        <v>55.73</v>
      </c>
      <c r="H21" s="222">
        <v>7.68</v>
      </c>
      <c r="I21" s="225">
        <v>7.68</v>
      </c>
      <c r="J21" s="226">
        <v>0.24399999999999999</v>
      </c>
      <c r="K21" s="217"/>
    </row>
    <row r="22" spans="1:11" ht="32.25" customHeight="1" x14ac:dyDescent="0.25">
      <c r="A22" s="13" t="s">
        <v>88</v>
      </c>
      <c r="B22" s="36" t="s">
        <v>89</v>
      </c>
      <c r="C22" s="141">
        <v>0</v>
      </c>
      <c r="D22" s="219">
        <v>7.7770000000000001</v>
      </c>
      <c r="E22" s="220">
        <v>0.95799999999999996</v>
      </c>
      <c r="F22" s="221">
        <v>5.3999999999999999E-2</v>
      </c>
      <c r="G22" s="222">
        <v>85.08</v>
      </c>
      <c r="H22" s="222">
        <v>7.68</v>
      </c>
      <c r="I22" s="225">
        <v>7.68</v>
      </c>
      <c r="J22" s="226">
        <v>0.24399999999999999</v>
      </c>
      <c r="K22" s="217"/>
    </row>
    <row r="23" spans="1:11" ht="32.25" customHeight="1" x14ac:dyDescent="0.25">
      <c r="A23" s="13" t="s">
        <v>90</v>
      </c>
      <c r="B23" s="36" t="s">
        <v>91</v>
      </c>
      <c r="C23" s="141">
        <v>0</v>
      </c>
      <c r="D23" s="219">
        <v>7.7770000000000001</v>
      </c>
      <c r="E23" s="220">
        <v>0.95799999999999996</v>
      </c>
      <c r="F23" s="221">
        <v>5.3999999999999999E-2</v>
      </c>
      <c r="G23" s="222">
        <v>129</v>
      </c>
      <c r="H23" s="222">
        <v>7.68</v>
      </c>
      <c r="I23" s="225">
        <v>7.68</v>
      </c>
      <c r="J23" s="226">
        <v>0.24399999999999999</v>
      </c>
      <c r="K23" s="217"/>
    </row>
    <row r="24" spans="1:11" ht="32.25" customHeight="1" x14ac:dyDescent="0.25">
      <c r="A24" s="13" t="s">
        <v>92</v>
      </c>
      <c r="B24" s="36" t="s">
        <v>93</v>
      </c>
      <c r="C24" s="141">
        <v>0</v>
      </c>
      <c r="D24" s="219">
        <v>7.7770000000000001</v>
      </c>
      <c r="E24" s="220">
        <v>0.95799999999999996</v>
      </c>
      <c r="F24" s="221">
        <v>5.3999999999999999E-2</v>
      </c>
      <c r="G24" s="222">
        <v>239.73</v>
      </c>
      <c r="H24" s="222">
        <v>7.68</v>
      </c>
      <c r="I24" s="225">
        <v>7.68</v>
      </c>
      <c r="J24" s="226">
        <v>0.24399999999999999</v>
      </c>
      <c r="K24" s="217"/>
    </row>
    <row r="25" spans="1:11" ht="32.25" customHeight="1" x14ac:dyDescent="0.25">
      <c r="A25" s="13" t="s">
        <v>94</v>
      </c>
      <c r="B25" s="36" t="s">
        <v>95</v>
      </c>
      <c r="C25" s="141">
        <v>0</v>
      </c>
      <c r="D25" s="219">
        <v>5.1470000000000002</v>
      </c>
      <c r="E25" s="220">
        <v>0.56000000000000005</v>
      </c>
      <c r="F25" s="221">
        <v>2.7E-2</v>
      </c>
      <c r="G25" s="222">
        <v>10.65</v>
      </c>
      <c r="H25" s="222">
        <v>7.4</v>
      </c>
      <c r="I25" s="225">
        <v>7.4</v>
      </c>
      <c r="J25" s="226">
        <v>0.155</v>
      </c>
      <c r="K25" s="217"/>
    </row>
    <row r="26" spans="1:11" ht="32.25" customHeight="1" x14ac:dyDescent="0.25">
      <c r="A26" s="13" t="s">
        <v>96</v>
      </c>
      <c r="B26" s="36" t="s">
        <v>97</v>
      </c>
      <c r="C26" s="141">
        <v>0</v>
      </c>
      <c r="D26" s="219">
        <v>5.1470000000000002</v>
      </c>
      <c r="E26" s="220">
        <v>0.56000000000000005</v>
      </c>
      <c r="F26" s="221">
        <v>2.7E-2</v>
      </c>
      <c r="G26" s="222">
        <v>52.73</v>
      </c>
      <c r="H26" s="222">
        <v>7.4</v>
      </c>
      <c r="I26" s="225">
        <v>7.4</v>
      </c>
      <c r="J26" s="226">
        <v>0.155</v>
      </c>
      <c r="K26" s="217"/>
    </row>
    <row r="27" spans="1:11" ht="32.25" customHeight="1" x14ac:dyDescent="0.25">
      <c r="A27" s="13" t="s">
        <v>98</v>
      </c>
      <c r="B27" s="36" t="s">
        <v>99</v>
      </c>
      <c r="C27" s="141">
        <v>0</v>
      </c>
      <c r="D27" s="219">
        <v>5.1470000000000002</v>
      </c>
      <c r="E27" s="220">
        <v>0.56000000000000005</v>
      </c>
      <c r="F27" s="221">
        <v>2.7E-2</v>
      </c>
      <c r="G27" s="222">
        <v>82.09</v>
      </c>
      <c r="H27" s="222">
        <v>7.4</v>
      </c>
      <c r="I27" s="225">
        <v>7.4</v>
      </c>
      <c r="J27" s="226">
        <v>0.155</v>
      </c>
      <c r="K27" s="217"/>
    </row>
    <row r="28" spans="1:11" ht="32.25" customHeight="1" x14ac:dyDescent="0.25">
      <c r="A28" s="13" t="s">
        <v>100</v>
      </c>
      <c r="B28" s="36" t="s">
        <v>101</v>
      </c>
      <c r="C28" s="141">
        <v>0</v>
      </c>
      <c r="D28" s="219">
        <v>5.1470000000000002</v>
      </c>
      <c r="E28" s="220">
        <v>0.56000000000000005</v>
      </c>
      <c r="F28" s="221">
        <v>2.7E-2</v>
      </c>
      <c r="G28" s="222">
        <v>126.01</v>
      </c>
      <c r="H28" s="222">
        <v>7.4</v>
      </c>
      <c r="I28" s="225">
        <v>7.4</v>
      </c>
      <c r="J28" s="226">
        <v>0.155</v>
      </c>
      <c r="K28" s="217"/>
    </row>
    <row r="29" spans="1:11" ht="32.25" customHeight="1" x14ac:dyDescent="0.25">
      <c r="A29" s="13" t="s">
        <v>102</v>
      </c>
      <c r="B29" s="36" t="s">
        <v>103</v>
      </c>
      <c r="C29" s="141">
        <v>0</v>
      </c>
      <c r="D29" s="219">
        <v>5.1470000000000002</v>
      </c>
      <c r="E29" s="220">
        <v>0.56000000000000005</v>
      </c>
      <c r="F29" s="221">
        <v>2.7E-2</v>
      </c>
      <c r="G29" s="222">
        <v>236.74</v>
      </c>
      <c r="H29" s="222">
        <v>7.4</v>
      </c>
      <c r="I29" s="225">
        <v>7.4</v>
      </c>
      <c r="J29" s="226">
        <v>0.155</v>
      </c>
      <c r="K29" s="217"/>
    </row>
    <row r="30" spans="1:11" ht="32.25" customHeight="1" x14ac:dyDescent="0.25">
      <c r="A30" s="13" t="s">
        <v>104</v>
      </c>
      <c r="B30" s="36" t="s">
        <v>105</v>
      </c>
      <c r="C30" s="141">
        <v>0</v>
      </c>
      <c r="D30" s="219">
        <v>2.8370000000000002</v>
      </c>
      <c r="E30" s="220">
        <v>0.25700000000000001</v>
      </c>
      <c r="F30" s="221">
        <v>8.9999999999999993E-3</v>
      </c>
      <c r="G30" s="222">
        <v>98.28</v>
      </c>
      <c r="H30" s="222">
        <v>8.57</v>
      </c>
      <c r="I30" s="225">
        <v>8.57</v>
      </c>
      <c r="J30" s="226">
        <v>7.5999999999999998E-2</v>
      </c>
      <c r="K30" s="217"/>
    </row>
    <row r="31" spans="1:11" ht="32.25" customHeight="1" x14ac:dyDescent="0.25">
      <c r="A31" s="13" t="s">
        <v>106</v>
      </c>
      <c r="B31" s="36" t="s">
        <v>107</v>
      </c>
      <c r="C31" s="141">
        <v>0</v>
      </c>
      <c r="D31" s="219">
        <v>2.8370000000000002</v>
      </c>
      <c r="E31" s="220">
        <v>0.25700000000000001</v>
      </c>
      <c r="F31" s="221">
        <v>8.9999999999999993E-3</v>
      </c>
      <c r="G31" s="222">
        <v>360.65</v>
      </c>
      <c r="H31" s="222">
        <v>8.57</v>
      </c>
      <c r="I31" s="225">
        <v>8.57</v>
      </c>
      <c r="J31" s="226">
        <v>7.5999999999999998E-2</v>
      </c>
      <c r="K31" s="217"/>
    </row>
    <row r="32" spans="1:11" ht="32.25" customHeight="1" x14ac:dyDescent="0.25">
      <c r="A32" s="13" t="s">
        <v>108</v>
      </c>
      <c r="B32" s="36" t="s">
        <v>109</v>
      </c>
      <c r="C32" s="141">
        <v>0</v>
      </c>
      <c r="D32" s="219">
        <v>2.8370000000000002</v>
      </c>
      <c r="E32" s="220">
        <v>0.25700000000000001</v>
      </c>
      <c r="F32" s="221">
        <v>8.9999999999999993E-3</v>
      </c>
      <c r="G32" s="222">
        <v>866.35</v>
      </c>
      <c r="H32" s="222">
        <v>8.57</v>
      </c>
      <c r="I32" s="225">
        <v>8.57</v>
      </c>
      <c r="J32" s="226">
        <v>7.5999999999999998E-2</v>
      </c>
      <c r="K32" s="217"/>
    </row>
    <row r="33" spans="1:11" ht="32.25" customHeight="1" x14ac:dyDescent="0.25">
      <c r="A33" s="13" t="s">
        <v>110</v>
      </c>
      <c r="B33" s="36" t="s">
        <v>111</v>
      </c>
      <c r="C33" s="141">
        <v>0</v>
      </c>
      <c r="D33" s="219">
        <v>2.8370000000000002</v>
      </c>
      <c r="E33" s="220">
        <v>0.25700000000000001</v>
      </c>
      <c r="F33" s="221">
        <v>8.9999999999999993E-3</v>
      </c>
      <c r="G33" s="222">
        <v>1543.02</v>
      </c>
      <c r="H33" s="222">
        <v>8.57</v>
      </c>
      <c r="I33" s="225">
        <v>8.57</v>
      </c>
      <c r="J33" s="226">
        <v>7.5999999999999998E-2</v>
      </c>
      <c r="K33" s="217"/>
    </row>
    <row r="34" spans="1:11" ht="32.25" customHeight="1" x14ac:dyDescent="0.25">
      <c r="A34" s="13" t="s">
        <v>112</v>
      </c>
      <c r="B34" s="36" t="s">
        <v>113</v>
      </c>
      <c r="C34" s="141">
        <v>0</v>
      </c>
      <c r="D34" s="219">
        <v>2.8370000000000002</v>
      </c>
      <c r="E34" s="220">
        <v>0.25700000000000001</v>
      </c>
      <c r="F34" s="221">
        <v>8.9999999999999993E-3</v>
      </c>
      <c r="G34" s="222">
        <v>3736.24</v>
      </c>
      <c r="H34" s="222">
        <v>8.57</v>
      </c>
      <c r="I34" s="225">
        <v>8.57</v>
      </c>
      <c r="J34" s="226">
        <v>7.5999999999999998E-2</v>
      </c>
      <c r="K34" s="217"/>
    </row>
    <row r="35" spans="1:11" ht="32.25" customHeight="1" x14ac:dyDescent="0.25">
      <c r="A35" s="13" t="s">
        <v>114</v>
      </c>
      <c r="B35" s="36" t="s">
        <v>1755</v>
      </c>
      <c r="C35" s="141" t="s">
        <v>115</v>
      </c>
      <c r="D35" s="227">
        <v>32.874000000000002</v>
      </c>
      <c r="E35" s="228">
        <v>3.0179999999999998</v>
      </c>
      <c r="F35" s="221">
        <v>1.2290000000000001</v>
      </c>
      <c r="G35" s="223">
        <v>0</v>
      </c>
      <c r="H35" s="223">
        <v>0</v>
      </c>
      <c r="I35" s="223">
        <v>0</v>
      </c>
      <c r="J35" s="224">
        <v>0</v>
      </c>
      <c r="K35" s="217"/>
    </row>
    <row r="36" spans="1:11" ht="27.75" customHeight="1" x14ac:dyDescent="0.25">
      <c r="A36" s="13" t="s">
        <v>116</v>
      </c>
      <c r="B36" s="36" t="s">
        <v>1756</v>
      </c>
      <c r="C36" s="140">
        <v>0</v>
      </c>
      <c r="D36" s="219">
        <v>-7.7110000000000003</v>
      </c>
      <c r="E36" s="220">
        <v>-0.998</v>
      </c>
      <c r="F36" s="221">
        <v>-0.06</v>
      </c>
      <c r="G36" s="218">
        <v>0</v>
      </c>
      <c r="H36" s="223">
        <v>0</v>
      </c>
      <c r="I36" s="223">
        <v>0</v>
      </c>
      <c r="J36" s="224">
        <v>0</v>
      </c>
      <c r="K36" s="217"/>
    </row>
    <row r="37" spans="1:11" ht="27.75" customHeight="1" x14ac:dyDescent="0.25">
      <c r="A37" s="13" t="s">
        <v>117</v>
      </c>
      <c r="B37" s="36" t="s">
        <v>1757</v>
      </c>
      <c r="C37" s="141">
        <v>0</v>
      </c>
      <c r="D37" s="219">
        <v>-6.4219999999999997</v>
      </c>
      <c r="E37" s="220">
        <v>-0.80500000000000005</v>
      </c>
      <c r="F37" s="221">
        <v>-4.7E-2</v>
      </c>
      <c r="G37" s="218">
        <v>0</v>
      </c>
      <c r="H37" s="223">
        <v>0</v>
      </c>
      <c r="I37" s="223">
        <v>0</v>
      </c>
      <c r="J37" s="224">
        <v>0</v>
      </c>
      <c r="K37" s="217"/>
    </row>
    <row r="38" spans="1:11" ht="27.75" customHeight="1" x14ac:dyDescent="0.25">
      <c r="A38" s="13" t="s">
        <v>118</v>
      </c>
      <c r="B38" s="36" t="s">
        <v>119</v>
      </c>
      <c r="C38" s="141">
        <v>0</v>
      </c>
      <c r="D38" s="219">
        <v>-7.7110000000000003</v>
      </c>
      <c r="E38" s="220">
        <v>-0.998</v>
      </c>
      <c r="F38" s="221">
        <v>-0.06</v>
      </c>
      <c r="G38" s="218">
        <v>0</v>
      </c>
      <c r="H38" s="223">
        <v>0</v>
      </c>
      <c r="I38" s="223">
        <v>0</v>
      </c>
      <c r="J38" s="226">
        <v>0.27900000000000003</v>
      </c>
      <c r="K38" s="217"/>
    </row>
    <row r="39" spans="1:11" ht="27.75" customHeight="1" x14ac:dyDescent="0.25">
      <c r="A39" s="13" t="s">
        <v>120</v>
      </c>
      <c r="B39" s="36" t="s">
        <v>68</v>
      </c>
      <c r="C39" s="141">
        <v>0</v>
      </c>
      <c r="D39" s="219">
        <v>-7.7110000000000003</v>
      </c>
      <c r="E39" s="220">
        <v>-0.998</v>
      </c>
      <c r="F39" s="221">
        <v>-0.06</v>
      </c>
      <c r="G39" s="218">
        <v>0</v>
      </c>
      <c r="H39" s="223">
        <v>0</v>
      </c>
      <c r="I39" s="223">
        <v>0</v>
      </c>
      <c r="J39" s="224">
        <v>0</v>
      </c>
      <c r="K39" s="217"/>
    </row>
    <row r="40" spans="1:11" ht="27.75" customHeight="1" x14ac:dyDescent="0.25">
      <c r="A40" s="13" t="s">
        <v>121</v>
      </c>
      <c r="B40" s="36" t="s">
        <v>68</v>
      </c>
      <c r="C40" s="141">
        <v>0</v>
      </c>
      <c r="D40" s="219">
        <v>-6.4219999999999997</v>
      </c>
      <c r="E40" s="220">
        <v>-0.80500000000000005</v>
      </c>
      <c r="F40" s="221">
        <v>-4.7E-2</v>
      </c>
      <c r="G40" s="218">
        <v>0</v>
      </c>
      <c r="H40" s="223">
        <v>0</v>
      </c>
      <c r="I40" s="223">
        <v>0</v>
      </c>
      <c r="J40" s="226">
        <v>0.20699999999999999</v>
      </c>
      <c r="K40" s="217"/>
    </row>
    <row r="41" spans="1:11" ht="27.75" customHeight="1" x14ac:dyDescent="0.25">
      <c r="A41" s="13" t="s">
        <v>122</v>
      </c>
      <c r="B41" s="36"/>
      <c r="C41" s="141">
        <v>0</v>
      </c>
      <c r="D41" s="219">
        <v>-6.4219999999999997</v>
      </c>
      <c r="E41" s="220">
        <v>-0.80500000000000005</v>
      </c>
      <c r="F41" s="221">
        <v>-4.7E-2</v>
      </c>
      <c r="G41" s="218">
        <v>0</v>
      </c>
      <c r="H41" s="223">
        <v>0</v>
      </c>
      <c r="I41" s="223">
        <v>0</v>
      </c>
      <c r="J41" s="224">
        <v>0</v>
      </c>
      <c r="K41" s="217"/>
    </row>
    <row r="42" spans="1:11" ht="27.75" customHeight="1" x14ac:dyDescent="0.25">
      <c r="A42" s="13" t="s">
        <v>123</v>
      </c>
      <c r="B42" s="36" t="s">
        <v>124</v>
      </c>
      <c r="C42" s="141">
        <v>0</v>
      </c>
      <c r="D42" s="219">
        <v>-3.9580000000000002</v>
      </c>
      <c r="E42" s="220">
        <v>-0.43099999999999999</v>
      </c>
      <c r="F42" s="221">
        <v>-2.1000000000000001E-2</v>
      </c>
      <c r="G42" s="222">
        <v>61.51</v>
      </c>
      <c r="H42" s="223">
        <v>0</v>
      </c>
      <c r="I42" s="223">
        <v>0</v>
      </c>
      <c r="J42" s="226">
        <v>0.17199999999999999</v>
      </c>
      <c r="K42" s="217"/>
    </row>
    <row r="43" spans="1:11" ht="27.75" customHeight="1" x14ac:dyDescent="0.25">
      <c r="A43" s="13" t="s">
        <v>125</v>
      </c>
      <c r="B43" s="36" t="s">
        <v>68</v>
      </c>
      <c r="C43" s="141">
        <v>0</v>
      </c>
      <c r="D43" s="219">
        <v>-3.9580000000000002</v>
      </c>
      <c r="E43" s="220">
        <v>-0.43099999999999999</v>
      </c>
      <c r="F43" s="221">
        <v>-2.1000000000000001E-2</v>
      </c>
      <c r="G43" s="222">
        <v>61.51</v>
      </c>
      <c r="H43" s="223">
        <v>0</v>
      </c>
      <c r="I43" s="223">
        <v>0</v>
      </c>
      <c r="J43" s="224">
        <v>0</v>
      </c>
      <c r="K43" s="217" t="s">
        <v>68</v>
      </c>
    </row>
    <row r="44" spans="1:11" ht="27.75" customHeight="1" x14ac:dyDescent="0.25">
      <c r="C44"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8"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13 C19:C4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346"/>
  <sheetViews>
    <sheetView topLeftCell="H1" zoomScaleNormal="100" zoomScaleSheetLayoutView="100" workbookViewId="0">
      <selection activeCell="H11" sqref="H11:P346"/>
    </sheetView>
  </sheetViews>
  <sheetFormatPr defaultColWidth="9.21875" defaultRowHeight="27.75" customHeight="1" x14ac:dyDescent="0.25"/>
  <cols>
    <col min="1" max="1" width="14.5546875" style="43" customWidth="1"/>
    <col min="2" max="2" width="16.21875" style="43" customWidth="1"/>
    <col min="3" max="3" width="19.33203125" style="189" bestFit="1" customWidth="1"/>
    <col min="4" max="4" width="14.77734375" style="50" customWidth="1"/>
    <col min="5" max="5" width="15.5546875" style="192" customWidth="1"/>
    <col min="6" max="6" width="19.33203125" style="192" bestFit="1" customWidth="1"/>
    <col min="7" max="7" width="37.21875" style="50" customWidth="1"/>
    <col min="8" max="9" width="14.77734375" style="50" customWidth="1"/>
    <col min="10" max="10" width="14.77734375" style="51" customWidth="1"/>
    <col min="11" max="12" width="14.77734375" style="52" customWidth="1"/>
    <col min="13" max="16" width="14.77734375" style="43" customWidth="1"/>
    <col min="17" max="18" width="15.5546875" style="43" customWidth="1"/>
    <col min="19" max="16384" width="9.21875" style="43"/>
  </cols>
  <sheetData>
    <row r="1" spans="1:16" ht="66.75" customHeight="1" x14ac:dyDescent="0.25">
      <c r="A1" s="41" t="s">
        <v>32</v>
      </c>
      <c r="B1" s="41"/>
      <c r="C1" s="262" t="s">
        <v>126</v>
      </c>
      <c r="D1" s="262"/>
      <c r="E1" s="190"/>
      <c r="F1" s="261" t="s">
        <v>127</v>
      </c>
      <c r="G1" s="261"/>
      <c r="H1" s="261"/>
      <c r="I1" s="261"/>
      <c r="J1" s="261"/>
      <c r="K1" s="261"/>
      <c r="L1" s="261"/>
      <c r="M1" s="261"/>
      <c r="N1" s="261"/>
      <c r="O1" s="261"/>
      <c r="P1" s="261"/>
    </row>
    <row r="2" spans="1:16" s="44" customFormat="1" ht="25.5" customHeight="1" x14ac:dyDescent="0.25">
      <c r="A2" s="246" t="str">
        <f>Overview!B4&amp; " - Effective from "&amp;TEXT(Overview!D4,"D MMMM YYYY")&amp;" - "&amp;Overview!E4&amp;" EDCM charges"</f>
        <v>Indigo Power Limited_B - Effective from 1 April 2026 - Final EDCM charges</v>
      </c>
      <c r="B2" s="246"/>
      <c r="C2" s="246"/>
      <c r="D2" s="246"/>
      <c r="E2" s="246"/>
      <c r="F2" s="246"/>
      <c r="G2" s="246"/>
      <c r="H2" s="246"/>
      <c r="I2" s="246"/>
      <c r="J2" s="246"/>
      <c r="K2" s="246"/>
      <c r="L2" s="246"/>
      <c r="M2" s="246"/>
      <c r="N2" s="246"/>
      <c r="O2" s="246"/>
      <c r="P2" s="246"/>
    </row>
    <row r="3" spans="1:16" s="64" customFormat="1" ht="10.5" customHeight="1" x14ac:dyDescent="0.25">
      <c r="A3" s="63"/>
      <c r="B3" s="63"/>
      <c r="C3" s="164"/>
      <c r="D3" s="63"/>
      <c r="E3" s="164"/>
      <c r="F3" s="164"/>
      <c r="G3" s="63"/>
      <c r="H3" s="63"/>
      <c r="I3" s="63"/>
      <c r="J3" s="63"/>
      <c r="K3" s="63"/>
      <c r="L3" s="63"/>
      <c r="M3" s="63"/>
      <c r="N3" s="63"/>
      <c r="O3" s="63"/>
      <c r="P3" s="63"/>
    </row>
    <row r="4" spans="1:16" s="64" customFormat="1" ht="25.5" customHeight="1" x14ac:dyDescent="0.25">
      <c r="A4" s="263" t="s">
        <v>128</v>
      </c>
      <c r="B4" s="264"/>
      <c r="C4" s="264"/>
      <c r="D4" s="264"/>
      <c r="E4" s="264"/>
      <c r="F4" s="265"/>
      <c r="G4" s="63"/>
      <c r="H4" s="63"/>
      <c r="I4" s="63"/>
      <c r="J4" s="63"/>
      <c r="K4" s="63"/>
      <c r="L4" s="63"/>
      <c r="M4" s="63"/>
      <c r="N4" s="63"/>
      <c r="O4" s="63"/>
      <c r="P4" s="63"/>
    </row>
    <row r="5" spans="1:16" s="64" customFormat="1" ht="25.5" customHeight="1" x14ac:dyDescent="0.25">
      <c r="A5" s="257" t="s">
        <v>36</v>
      </c>
      <c r="B5" s="269"/>
      <c r="C5" s="258"/>
      <c r="D5" s="266" t="s">
        <v>129</v>
      </c>
      <c r="E5" s="267"/>
      <c r="F5" s="268"/>
      <c r="G5" s="63"/>
      <c r="H5" s="63"/>
      <c r="I5" s="63"/>
      <c r="J5" s="63"/>
      <c r="K5" s="63"/>
      <c r="L5" s="63"/>
      <c r="M5" s="63"/>
      <c r="N5" s="63"/>
      <c r="O5" s="63"/>
      <c r="P5" s="63"/>
    </row>
    <row r="6" spans="1:16" s="64" customFormat="1" ht="17.399999999999999" x14ac:dyDescent="0.25">
      <c r="A6" s="270" t="s">
        <v>46</v>
      </c>
      <c r="B6" s="271"/>
      <c r="C6" s="272"/>
      <c r="D6" s="247" t="s">
        <v>43</v>
      </c>
      <c r="E6" s="248"/>
      <c r="F6" s="249"/>
      <c r="G6" s="63"/>
      <c r="H6" s="63"/>
      <c r="I6" s="63"/>
      <c r="J6" s="63"/>
      <c r="K6" s="63"/>
      <c r="L6" s="63"/>
      <c r="M6" s="63"/>
      <c r="N6" s="63"/>
      <c r="O6" s="63"/>
      <c r="P6" s="63"/>
    </row>
    <row r="7" spans="1:16" s="64" customFormat="1" ht="17.399999999999999" x14ac:dyDescent="0.25">
      <c r="A7" s="270" t="s">
        <v>51</v>
      </c>
      <c r="B7" s="271"/>
      <c r="C7" s="272"/>
      <c r="D7" s="247" t="s">
        <v>52</v>
      </c>
      <c r="E7" s="248"/>
      <c r="F7" s="249"/>
      <c r="G7" s="63"/>
      <c r="H7" s="63"/>
      <c r="I7" s="63"/>
      <c r="J7" s="63"/>
      <c r="K7" s="63"/>
      <c r="L7" s="63"/>
      <c r="M7" s="63"/>
      <c r="N7" s="63"/>
      <c r="O7" s="63"/>
      <c r="P7" s="63"/>
    </row>
    <row r="8" spans="1:16" s="64" customFormat="1" ht="25.5" customHeight="1" x14ac:dyDescent="0.25">
      <c r="A8" s="276"/>
      <c r="B8" s="277"/>
      <c r="C8" s="278"/>
      <c r="D8" s="273"/>
      <c r="E8" s="274"/>
      <c r="F8" s="275"/>
      <c r="G8" s="63"/>
      <c r="H8" s="63"/>
      <c r="I8" s="63"/>
      <c r="J8" s="63"/>
      <c r="K8" s="63"/>
      <c r="L8" s="63"/>
      <c r="M8" s="63"/>
      <c r="N8" s="63"/>
      <c r="O8" s="63"/>
      <c r="P8" s="63"/>
    </row>
    <row r="9" spans="1:16" s="64" customFormat="1" ht="10.5" customHeight="1" x14ac:dyDescent="0.25">
      <c r="A9" s="63"/>
      <c r="B9" s="63"/>
      <c r="C9" s="164"/>
      <c r="D9" s="63"/>
      <c r="E9" s="164"/>
      <c r="F9" s="164"/>
      <c r="G9" s="63"/>
      <c r="H9" s="63"/>
      <c r="I9" s="63"/>
      <c r="J9" s="63"/>
      <c r="K9" s="63"/>
      <c r="L9" s="63"/>
      <c r="M9" s="63"/>
      <c r="N9" s="63"/>
      <c r="O9" s="63"/>
      <c r="P9" s="63"/>
    </row>
    <row r="10" spans="1:16" ht="63.75" customHeight="1" x14ac:dyDescent="0.25">
      <c r="A10" s="45" t="s">
        <v>130</v>
      </c>
      <c r="B10" s="46" t="s">
        <v>131</v>
      </c>
      <c r="C10" s="187" t="s">
        <v>132</v>
      </c>
      <c r="D10" s="45" t="s">
        <v>133</v>
      </c>
      <c r="E10" s="191" t="s">
        <v>131</v>
      </c>
      <c r="F10" s="187" t="s">
        <v>134</v>
      </c>
      <c r="G10" s="47" t="s">
        <v>135</v>
      </c>
      <c r="H10" s="47" t="s">
        <v>136</v>
      </c>
      <c r="I10" s="48" t="s">
        <v>137</v>
      </c>
      <c r="J10" s="47" t="s">
        <v>138</v>
      </c>
      <c r="K10" s="47" t="s">
        <v>139</v>
      </c>
      <c r="L10" s="110" t="s">
        <v>140</v>
      </c>
      <c r="M10" s="48" t="s">
        <v>141</v>
      </c>
      <c r="N10" s="47" t="s">
        <v>142</v>
      </c>
      <c r="O10" s="47" t="s">
        <v>143</v>
      </c>
      <c r="P10" s="110" t="s">
        <v>144</v>
      </c>
    </row>
    <row r="11" spans="1:16" ht="26.4" x14ac:dyDescent="0.25">
      <c r="A11" s="186">
        <v>61</v>
      </c>
      <c r="B11" s="188">
        <f>IF(A11="","",A11)</f>
        <v>61</v>
      </c>
      <c r="C11" s="188" t="s">
        <v>145</v>
      </c>
      <c r="D11" s="186"/>
      <c r="E11" s="188" t="str">
        <f>IF(D11="","",D11)</f>
        <v/>
      </c>
      <c r="F11" s="188" t="s">
        <v>68</v>
      </c>
      <c r="G11" s="49" t="s">
        <v>146</v>
      </c>
      <c r="H11" s="207"/>
      <c r="I11" s="208"/>
      <c r="J11" s="209"/>
      <c r="K11" s="209"/>
      <c r="L11" s="209"/>
      <c r="M11" s="210"/>
      <c r="N11" s="211"/>
      <c r="O11" s="211"/>
      <c r="P11" s="211"/>
    </row>
    <row r="12" spans="1:16" ht="13.2" x14ac:dyDescent="0.25">
      <c r="A12" s="186">
        <v>155</v>
      </c>
      <c r="B12" s="188">
        <f>IF(A12="","",A12)</f>
        <v>155</v>
      </c>
      <c r="C12" s="188" t="s">
        <v>147</v>
      </c>
      <c r="D12" s="186">
        <v>479</v>
      </c>
      <c r="E12" s="188">
        <f>IF(D12="","",D12)</f>
        <v>479</v>
      </c>
      <c r="F12" s="188" t="s">
        <v>148</v>
      </c>
      <c r="G12" s="49" t="s">
        <v>149</v>
      </c>
      <c r="H12" s="207"/>
      <c r="I12" s="208"/>
      <c r="J12" s="209"/>
      <c r="K12" s="209"/>
      <c r="L12" s="209"/>
      <c r="M12" s="210"/>
      <c r="N12" s="211"/>
      <c r="O12" s="211"/>
      <c r="P12" s="211"/>
    </row>
    <row r="13" spans="1:16" ht="13.2" x14ac:dyDescent="0.25">
      <c r="A13" s="186">
        <v>156</v>
      </c>
      <c r="B13" s="188">
        <f t="shared" ref="B13:B76" si="0">IF(A13="","",A13)</f>
        <v>156</v>
      </c>
      <c r="C13" s="188" t="s">
        <v>150</v>
      </c>
      <c r="D13" s="186">
        <v>480</v>
      </c>
      <c r="E13" s="188">
        <f t="shared" ref="E13:E76" si="1">IF(D13="","",D13)</f>
        <v>480</v>
      </c>
      <c r="F13" s="188" t="s">
        <v>151</v>
      </c>
      <c r="G13" s="49" t="s">
        <v>152</v>
      </c>
      <c r="H13" s="207"/>
      <c r="I13" s="208"/>
      <c r="J13" s="209"/>
      <c r="K13" s="209"/>
      <c r="L13" s="209"/>
      <c r="M13" s="210"/>
      <c r="N13" s="211"/>
      <c r="O13" s="211"/>
      <c r="P13" s="211"/>
    </row>
    <row r="14" spans="1:16" ht="13.2" x14ac:dyDescent="0.25">
      <c r="A14" s="186">
        <v>157</v>
      </c>
      <c r="B14" s="188">
        <f t="shared" si="0"/>
        <v>157</v>
      </c>
      <c r="C14" s="188" t="s">
        <v>153</v>
      </c>
      <c r="D14" s="186">
        <v>481</v>
      </c>
      <c r="E14" s="188">
        <f t="shared" si="1"/>
        <v>481</v>
      </c>
      <c r="F14" s="188" t="s">
        <v>154</v>
      </c>
      <c r="G14" s="49" t="s">
        <v>155</v>
      </c>
      <c r="H14" s="207"/>
      <c r="I14" s="208"/>
      <c r="J14" s="209"/>
      <c r="K14" s="209"/>
      <c r="L14" s="209"/>
      <c r="M14" s="210"/>
      <c r="N14" s="211"/>
      <c r="O14" s="211"/>
      <c r="P14" s="211"/>
    </row>
    <row r="15" spans="1:16" ht="13.2" x14ac:dyDescent="0.25">
      <c r="A15" s="186">
        <v>159</v>
      </c>
      <c r="B15" s="188">
        <f t="shared" si="0"/>
        <v>159</v>
      </c>
      <c r="C15" s="188" t="s">
        <v>156</v>
      </c>
      <c r="D15" s="186">
        <v>483</v>
      </c>
      <c r="E15" s="188">
        <f t="shared" si="1"/>
        <v>483</v>
      </c>
      <c r="F15" s="188" t="s">
        <v>157</v>
      </c>
      <c r="G15" s="49" t="s">
        <v>158</v>
      </c>
      <c r="H15" s="207"/>
      <c r="I15" s="208"/>
      <c r="J15" s="209"/>
      <c r="K15" s="209"/>
      <c r="L15" s="209"/>
      <c r="M15" s="210"/>
      <c r="N15" s="211"/>
      <c r="O15" s="211"/>
      <c r="P15" s="211"/>
    </row>
    <row r="16" spans="1:16" ht="13.2" x14ac:dyDescent="0.25">
      <c r="A16" s="186">
        <v>160</v>
      </c>
      <c r="B16" s="188">
        <f t="shared" si="0"/>
        <v>160</v>
      </c>
      <c r="C16" s="188" t="s">
        <v>159</v>
      </c>
      <c r="D16" s="186">
        <v>484</v>
      </c>
      <c r="E16" s="188">
        <f t="shared" si="1"/>
        <v>484</v>
      </c>
      <c r="F16" s="188" t="s">
        <v>160</v>
      </c>
      <c r="G16" s="49" t="s">
        <v>161</v>
      </c>
      <c r="H16" s="207"/>
      <c r="I16" s="208"/>
      <c r="J16" s="209"/>
      <c r="K16" s="209"/>
      <c r="L16" s="209"/>
      <c r="M16" s="210"/>
      <c r="N16" s="211"/>
      <c r="O16" s="211"/>
      <c r="P16" s="211"/>
    </row>
    <row r="17" spans="1:16" ht="13.2" x14ac:dyDescent="0.25">
      <c r="A17" s="186">
        <v>161</v>
      </c>
      <c r="B17" s="188">
        <f t="shared" si="0"/>
        <v>161</v>
      </c>
      <c r="C17" s="188" t="s">
        <v>162</v>
      </c>
      <c r="D17" s="186">
        <v>485</v>
      </c>
      <c r="E17" s="188">
        <f t="shared" si="1"/>
        <v>485</v>
      </c>
      <c r="F17" s="188" t="s">
        <v>163</v>
      </c>
      <c r="G17" s="49" t="s">
        <v>164</v>
      </c>
      <c r="H17" s="207"/>
      <c r="I17" s="208"/>
      <c r="J17" s="209"/>
      <c r="K17" s="209"/>
      <c r="L17" s="209"/>
      <c r="M17" s="210"/>
      <c r="N17" s="211"/>
      <c r="O17" s="211"/>
      <c r="P17" s="211"/>
    </row>
    <row r="18" spans="1:16" ht="13.2" x14ac:dyDescent="0.25">
      <c r="A18" s="186">
        <v>162</v>
      </c>
      <c r="B18" s="188">
        <f t="shared" si="0"/>
        <v>162</v>
      </c>
      <c r="C18" s="188" t="s">
        <v>165</v>
      </c>
      <c r="D18" s="186">
        <v>486</v>
      </c>
      <c r="E18" s="188">
        <f t="shared" si="1"/>
        <v>486</v>
      </c>
      <c r="F18" s="188" t="s">
        <v>166</v>
      </c>
      <c r="G18" s="49" t="s">
        <v>167</v>
      </c>
      <c r="H18" s="207"/>
      <c r="I18" s="208"/>
      <c r="J18" s="209"/>
      <c r="K18" s="209"/>
      <c r="L18" s="209"/>
      <c r="M18" s="210"/>
      <c r="N18" s="211"/>
      <c r="O18" s="211"/>
      <c r="P18" s="211"/>
    </row>
    <row r="19" spans="1:16" ht="13.2" x14ac:dyDescent="0.25">
      <c r="A19" s="186">
        <v>163</v>
      </c>
      <c r="B19" s="188">
        <f t="shared" si="0"/>
        <v>163</v>
      </c>
      <c r="C19" s="188" t="s">
        <v>168</v>
      </c>
      <c r="D19" s="186">
        <v>487</v>
      </c>
      <c r="E19" s="188">
        <f t="shared" si="1"/>
        <v>487</v>
      </c>
      <c r="F19" s="188" t="s">
        <v>169</v>
      </c>
      <c r="G19" s="49" t="s">
        <v>170</v>
      </c>
      <c r="H19" s="207"/>
      <c r="I19" s="208"/>
      <c r="J19" s="209"/>
      <c r="K19" s="209"/>
      <c r="L19" s="209"/>
      <c r="M19" s="210"/>
      <c r="N19" s="211"/>
      <c r="O19" s="211"/>
      <c r="P19" s="211"/>
    </row>
    <row r="20" spans="1:16" ht="13.2" x14ac:dyDescent="0.25">
      <c r="A20" s="186">
        <v>166</v>
      </c>
      <c r="B20" s="188">
        <f t="shared" si="0"/>
        <v>166</v>
      </c>
      <c r="C20" s="188">
        <v>1170001415724</v>
      </c>
      <c r="D20" s="186">
        <v>490</v>
      </c>
      <c r="E20" s="188">
        <f t="shared" si="1"/>
        <v>490</v>
      </c>
      <c r="F20" s="188">
        <v>1170001415733</v>
      </c>
      <c r="G20" s="49" t="s">
        <v>171</v>
      </c>
      <c r="H20" s="207"/>
      <c r="I20" s="208"/>
      <c r="J20" s="209"/>
      <c r="K20" s="209"/>
      <c r="L20" s="209"/>
      <c r="M20" s="210"/>
      <c r="N20" s="211"/>
      <c r="O20" s="211"/>
      <c r="P20" s="211"/>
    </row>
    <row r="21" spans="1:16" ht="13.2" x14ac:dyDescent="0.25">
      <c r="A21" s="186">
        <v>167</v>
      </c>
      <c r="B21" s="188">
        <f t="shared" si="0"/>
        <v>167</v>
      </c>
      <c r="C21" s="188" t="s">
        <v>172</v>
      </c>
      <c r="D21" s="186">
        <v>491</v>
      </c>
      <c r="E21" s="188">
        <f t="shared" si="1"/>
        <v>491</v>
      </c>
      <c r="F21" s="188" t="s">
        <v>173</v>
      </c>
      <c r="G21" s="49" t="s">
        <v>174</v>
      </c>
      <c r="H21" s="207"/>
      <c r="I21" s="208"/>
      <c r="J21" s="209"/>
      <c r="K21" s="209"/>
      <c r="L21" s="209"/>
      <c r="M21" s="210"/>
      <c r="N21" s="211"/>
      <c r="O21" s="211"/>
      <c r="P21" s="211"/>
    </row>
    <row r="22" spans="1:16" ht="13.2" x14ac:dyDescent="0.25">
      <c r="A22" s="186">
        <v>168</v>
      </c>
      <c r="B22" s="188">
        <f t="shared" si="0"/>
        <v>168</v>
      </c>
      <c r="C22" s="188">
        <v>1170001544439</v>
      </c>
      <c r="D22" s="186">
        <v>492</v>
      </c>
      <c r="E22" s="188">
        <f t="shared" si="1"/>
        <v>492</v>
      </c>
      <c r="F22" s="188" t="s">
        <v>175</v>
      </c>
      <c r="G22" s="49" t="s">
        <v>176</v>
      </c>
      <c r="H22" s="207"/>
      <c r="I22" s="208"/>
      <c r="J22" s="209"/>
      <c r="K22" s="209"/>
      <c r="L22" s="209"/>
      <c r="M22" s="210"/>
      <c r="N22" s="211"/>
      <c r="O22" s="211"/>
      <c r="P22" s="211"/>
    </row>
    <row r="23" spans="1:16" ht="13.2" x14ac:dyDescent="0.25">
      <c r="A23" s="186">
        <v>169</v>
      </c>
      <c r="B23" s="188">
        <f t="shared" si="0"/>
        <v>169</v>
      </c>
      <c r="C23" s="188">
        <v>1170001544633</v>
      </c>
      <c r="D23" s="186">
        <v>493</v>
      </c>
      <c r="E23" s="188">
        <f t="shared" si="1"/>
        <v>493</v>
      </c>
      <c r="F23" s="188">
        <v>1170001544642</v>
      </c>
      <c r="G23" s="49" t="s">
        <v>177</v>
      </c>
      <c r="H23" s="207"/>
      <c r="I23" s="208"/>
      <c r="J23" s="209"/>
      <c r="K23" s="209"/>
      <c r="L23" s="209"/>
      <c r="M23" s="210"/>
      <c r="N23" s="211"/>
      <c r="O23" s="211"/>
      <c r="P23" s="211"/>
    </row>
    <row r="24" spans="1:16" ht="13.2" x14ac:dyDescent="0.25">
      <c r="A24" s="186">
        <v>253</v>
      </c>
      <c r="B24" s="188">
        <f t="shared" si="0"/>
        <v>253</v>
      </c>
      <c r="C24" s="188" t="s">
        <v>178</v>
      </c>
      <c r="D24" s="186">
        <v>452</v>
      </c>
      <c r="E24" s="188">
        <f t="shared" si="1"/>
        <v>452</v>
      </c>
      <c r="F24" s="188" t="s">
        <v>179</v>
      </c>
      <c r="G24" s="49" t="s">
        <v>180</v>
      </c>
      <c r="H24" s="207"/>
      <c r="I24" s="208"/>
      <c r="J24" s="209"/>
      <c r="K24" s="209"/>
      <c r="L24" s="209"/>
      <c r="M24" s="210"/>
      <c r="N24" s="211"/>
      <c r="O24" s="211"/>
      <c r="P24" s="211"/>
    </row>
    <row r="25" spans="1:16" ht="13.2" x14ac:dyDescent="0.25">
      <c r="A25" s="186">
        <v>254</v>
      </c>
      <c r="B25" s="188">
        <f t="shared" si="0"/>
        <v>254</v>
      </c>
      <c r="C25" s="188" t="s">
        <v>181</v>
      </c>
      <c r="D25" s="186">
        <v>453</v>
      </c>
      <c r="E25" s="188">
        <f t="shared" si="1"/>
        <v>453</v>
      </c>
      <c r="F25" s="188" t="s">
        <v>182</v>
      </c>
      <c r="G25" s="49" t="s">
        <v>183</v>
      </c>
      <c r="H25" s="207"/>
      <c r="I25" s="208"/>
      <c r="J25" s="209"/>
      <c r="K25" s="209"/>
      <c r="L25" s="209"/>
      <c r="M25" s="210"/>
      <c r="N25" s="211"/>
      <c r="O25" s="211"/>
      <c r="P25" s="211"/>
    </row>
    <row r="26" spans="1:16" ht="13.2" x14ac:dyDescent="0.25">
      <c r="A26" s="186">
        <v>255</v>
      </c>
      <c r="B26" s="188">
        <f t="shared" si="0"/>
        <v>255</v>
      </c>
      <c r="C26" s="188" t="s">
        <v>184</v>
      </c>
      <c r="D26" s="186">
        <v>454</v>
      </c>
      <c r="E26" s="188">
        <f t="shared" si="1"/>
        <v>454</v>
      </c>
      <c r="F26" s="188" t="s">
        <v>185</v>
      </c>
      <c r="G26" s="49" t="s">
        <v>186</v>
      </c>
      <c r="H26" s="207"/>
      <c r="I26" s="208"/>
      <c r="J26" s="209"/>
      <c r="K26" s="209"/>
      <c r="L26" s="209"/>
      <c r="M26" s="210"/>
      <c r="N26" s="211"/>
      <c r="O26" s="211"/>
      <c r="P26" s="211"/>
    </row>
    <row r="27" spans="1:16" ht="13.2" x14ac:dyDescent="0.25">
      <c r="A27" s="186">
        <v>256</v>
      </c>
      <c r="B27" s="188">
        <f t="shared" si="0"/>
        <v>256</v>
      </c>
      <c r="C27" s="188">
        <v>1170001496013</v>
      </c>
      <c r="D27" s="186">
        <v>455</v>
      </c>
      <c r="E27" s="188">
        <f t="shared" si="1"/>
        <v>455</v>
      </c>
      <c r="F27" s="188">
        <v>1170001495989</v>
      </c>
      <c r="G27" s="49" t="s">
        <v>187</v>
      </c>
      <c r="H27" s="207"/>
      <c r="I27" s="208"/>
      <c r="J27" s="209"/>
      <c r="K27" s="209"/>
      <c r="L27" s="209"/>
      <c r="M27" s="210"/>
      <c r="N27" s="211"/>
      <c r="O27" s="211"/>
      <c r="P27" s="211"/>
    </row>
    <row r="28" spans="1:16" ht="13.2" x14ac:dyDescent="0.25">
      <c r="A28" s="186">
        <v>257</v>
      </c>
      <c r="B28" s="188">
        <f t="shared" si="0"/>
        <v>257</v>
      </c>
      <c r="C28" s="188">
        <v>1170001534811</v>
      </c>
      <c r="D28" s="186">
        <v>456</v>
      </c>
      <c r="E28" s="188">
        <f t="shared" si="1"/>
        <v>456</v>
      </c>
      <c r="F28" s="188">
        <v>1170001534820</v>
      </c>
      <c r="G28" s="49" t="s">
        <v>188</v>
      </c>
      <c r="H28" s="207"/>
      <c r="I28" s="208"/>
      <c r="J28" s="209"/>
      <c r="K28" s="209"/>
      <c r="L28" s="209"/>
      <c r="M28" s="210"/>
      <c r="N28" s="211"/>
      <c r="O28" s="211"/>
      <c r="P28" s="211"/>
    </row>
    <row r="29" spans="1:16" ht="26.4" x14ac:dyDescent="0.25">
      <c r="A29" s="186">
        <v>281</v>
      </c>
      <c r="B29" s="188">
        <f t="shared" si="0"/>
        <v>281</v>
      </c>
      <c r="C29" s="188" t="s">
        <v>189</v>
      </c>
      <c r="D29" s="186"/>
      <c r="E29" s="188" t="str">
        <f t="shared" si="1"/>
        <v/>
      </c>
      <c r="F29" s="188" t="s">
        <v>68</v>
      </c>
      <c r="G29" s="49" t="s">
        <v>190</v>
      </c>
      <c r="H29" s="207"/>
      <c r="I29" s="208"/>
      <c r="J29" s="209"/>
      <c r="K29" s="209"/>
      <c r="L29" s="209"/>
      <c r="M29" s="210"/>
      <c r="N29" s="211"/>
      <c r="O29" s="211"/>
      <c r="P29" s="211"/>
    </row>
    <row r="30" spans="1:16" ht="26.4" x14ac:dyDescent="0.25">
      <c r="A30" s="186">
        <v>282</v>
      </c>
      <c r="B30" s="188">
        <f t="shared" si="0"/>
        <v>282</v>
      </c>
      <c r="C30" s="188" t="s">
        <v>191</v>
      </c>
      <c r="D30" s="186"/>
      <c r="E30" s="188" t="str">
        <f t="shared" si="1"/>
        <v/>
      </c>
      <c r="F30" s="188" t="s">
        <v>68</v>
      </c>
      <c r="G30" s="49" t="s">
        <v>192</v>
      </c>
      <c r="H30" s="207"/>
      <c r="I30" s="208"/>
      <c r="J30" s="209"/>
      <c r="K30" s="209"/>
      <c r="L30" s="209"/>
      <c r="M30" s="210"/>
      <c r="N30" s="211"/>
      <c r="O30" s="211"/>
      <c r="P30" s="211"/>
    </row>
    <row r="31" spans="1:16" ht="13.2" x14ac:dyDescent="0.25">
      <c r="A31" s="186">
        <v>292</v>
      </c>
      <c r="B31" s="188">
        <f t="shared" si="0"/>
        <v>292</v>
      </c>
      <c r="C31" s="188" t="s">
        <v>193</v>
      </c>
      <c r="D31" s="186">
        <v>367</v>
      </c>
      <c r="E31" s="188">
        <f t="shared" si="1"/>
        <v>367</v>
      </c>
      <c r="F31" s="188" t="s">
        <v>194</v>
      </c>
      <c r="G31" s="49" t="s">
        <v>195</v>
      </c>
      <c r="H31" s="207"/>
      <c r="I31" s="208"/>
      <c r="J31" s="209"/>
      <c r="K31" s="209"/>
      <c r="L31" s="209"/>
      <c r="M31" s="210"/>
      <c r="N31" s="211"/>
      <c r="O31" s="211"/>
      <c r="P31" s="211"/>
    </row>
    <row r="32" spans="1:16" ht="13.2" x14ac:dyDescent="0.25">
      <c r="A32" s="186">
        <v>293</v>
      </c>
      <c r="B32" s="188">
        <f t="shared" si="0"/>
        <v>293</v>
      </c>
      <c r="C32" s="188" t="s">
        <v>196</v>
      </c>
      <c r="D32" s="186">
        <v>368</v>
      </c>
      <c r="E32" s="188">
        <f t="shared" si="1"/>
        <v>368</v>
      </c>
      <c r="F32" s="188" t="s">
        <v>197</v>
      </c>
      <c r="G32" s="49" t="s">
        <v>198</v>
      </c>
      <c r="H32" s="207"/>
      <c r="I32" s="208"/>
      <c r="J32" s="209"/>
      <c r="K32" s="209"/>
      <c r="L32" s="209"/>
      <c r="M32" s="210"/>
      <c r="N32" s="211"/>
      <c r="O32" s="211"/>
      <c r="P32" s="211"/>
    </row>
    <row r="33" spans="1:16" ht="13.2" x14ac:dyDescent="0.25">
      <c r="A33" s="186">
        <v>294</v>
      </c>
      <c r="B33" s="188">
        <f t="shared" si="0"/>
        <v>294</v>
      </c>
      <c r="C33" s="188" t="s">
        <v>199</v>
      </c>
      <c r="D33" s="186">
        <v>369</v>
      </c>
      <c r="E33" s="188">
        <f t="shared" si="1"/>
        <v>369</v>
      </c>
      <c r="F33" s="188" t="s">
        <v>200</v>
      </c>
      <c r="G33" s="49" t="s">
        <v>201</v>
      </c>
      <c r="H33" s="207"/>
      <c r="I33" s="208"/>
      <c r="J33" s="209"/>
      <c r="K33" s="209"/>
      <c r="L33" s="209"/>
      <c r="M33" s="210"/>
      <c r="N33" s="211"/>
      <c r="O33" s="211"/>
      <c r="P33" s="211"/>
    </row>
    <row r="34" spans="1:16" ht="13.2" x14ac:dyDescent="0.25">
      <c r="A34" s="186">
        <v>296</v>
      </c>
      <c r="B34" s="188">
        <f t="shared" si="0"/>
        <v>296</v>
      </c>
      <c r="C34" s="188" t="s">
        <v>202</v>
      </c>
      <c r="D34" s="186">
        <v>371</v>
      </c>
      <c r="E34" s="188">
        <f t="shared" si="1"/>
        <v>371</v>
      </c>
      <c r="F34" s="188" t="s">
        <v>203</v>
      </c>
      <c r="G34" s="49" t="s">
        <v>204</v>
      </c>
      <c r="H34" s="207"/>
      <c r="I34" s="208"/>
      <c r="J34" s="209"/>
      <c r="K34" s="209"/>
      <c r="L34" s="209"/>
      <c r="M34" s="210"/>
      <c r="N34" s="211"/>
      <c r="O34" s="211"/>
      <c r="P34" s="211"/>
    </row>
    <row r="35" spans="1:16" ht="13.2" x14ac:dyDescent="0.25">
      <c r="A35" s="186">
        <v>297</v>
      </c>
      <c r="B35" s="188">
        <f t="shared" si="0"/>
        <v>297</v>
      </c>
      <c r="C35" s="188" t="s">
        <v>205</v>
      </c>
      <c r="D35" s="186">
        <v>372</v>
      </c>
      <c r="E35" s="188">
        <f t="shared" si="1"/>
        <v>372</v>
      </c>
      <c r="F35" s="188" t="s">
        <v>206</v>
      </c>
      <c r="G35" s="49" t="s">
        <v>207</v>
      </c>
      <c r="H35" s="207"/>
      <c r="I35" s="208"/>
      <c r="J35" s="209"/>
      <c r="K35" s="209"/>
      <c r="L35" s="209"/>
      <c r="M35" s="210"/>
      <c r="N35" s="211"/>
      <c r="O35" s="211"/>
      <c r="P35" s="211"/>
    </row>
    <row r="36" spans="1:16" ht="13.2" x14ac:dyDescent="0.25">
      <c r="A36" s="186">
        <v>298</v>
      </c>
      <c r="B36" s="188">
        <f t="shared" si="0"/>
        <v>298</v>
      </c>
      <c r="C36" s="188" t="s">
        <v>208</v>
      </c>
      <c r="D36" s="186">
        <v>373</v>
      </c>
      <c r="E36" s="188">
        <f t="shared" si="1"/>
        <v>373</v>
      </c>
      <c r="F36" s="188" t="s">
        <v>209</v>
      </c>
      <c r="G36" s="49" t="s">
        <v>210</v>
      </c>
      <c r="H36" s="207"/>
      <c r="I36" s="208"/>
      <c r="J36" s="209"/>
      <c r="K36" s="209"/>
      <c r="L36" s="209"/>
      <c r="M36" s="210"/>
      <c r="N36" s="211"/>
      <c r="O36" s="211"/>
      <c r="P36" s="211"/>
    </row>
    <row r="37" spans="1:16" ht="13.2" x14ac:dyDescent="0.25">
      <c r="A37" s="186">
        <v>299</v>
      </c>
      <c r="B37" s="188">
        <f t="shared" si="0"/>
        <v>299</v>
      </c>
      <c r="C37" s="188" t="s">
        <v>211</v>
      </c>
      <c r="D37" s="186">
        <v>374</v>
      </c>
      <c r="E37" s="188">
        <f t="shared" si="1"/>
        <v>374</v>
      </c>
      <c r="F37" s="188" t="s">
        <v>212</v>
      </c>
      <c r="G37" s="49" t="s">
        <v>213</v>
      </c>
      <c r="H37" s="207"/>
      <c r="I37" s="208"/>
      <c r="J37" s="209"/>
      <c r="K37" s="209"/>
      <c r="L37" s="209"/>
      <c r="M37" s="210"/>
      <c r="N37" s="211"/>
      <c r="O37" s="211"/>
      <c r="P37" s="211"/>
    </row>
    <row r="38" spans="1:16" ht="13.2" x14ac:dyDescent="0.25">
      <c r="A38" s="186">
        <v>300</v>
      </c>
      <c r="B38" s="188">
        <f t="shared" si="0"/>
        <v>300</v>
      </c>
      <c r="C38" s="188" t="s">
        <v>214</v>
      </c>
      <c r="D38" s="186"/>
      <c r="E38" s="188" t="str">
        <f t="shared" si="1"/>
        <v/>
      </c>
      <c r="F38" s="188" t="s">
        <v>68</v>
      </c>
      <c r="G38" s="49" t="s">
        <v>215</v>
      </c>
      <c r="H38" s="207"/>
      <c r="I38" s="208"/>
      <c r="J38" s="209"/>
      <c r="K38" s="209"/>
      <c r="L38" s="209"/>
      <c r="M38" s="210"/>
      <c r="N38" s="211"/>
      <c r="O38" s="211"/>
      <c r="P38" s="211"/>
    </row>
    <row r="39" spans="1:16" ht="13.2" x14ac:dyDescent="0.25">
      <c r="A39" s="186"/>
      <c r="B39" s="188" t="str">
        <f t="shared" si="0"/>
        <v/>
      </c>
      <c r="C39" s="188" t="s">
        <v>68</v>
      </c>
      <c r="D39" s="186">
        <v>375</v>
      </c>
      <c r="E39" s="188">
        <f t="shared" si="1"/>
        <v>375</v>
      </c>
      <c r="F39" s="188" t="s">
        <v>216</v>
      </c>
      <c r="G39" s="49" t="s">
        <v>217</v>
      </c>
      <c r="H39" s="207"/>
      <c r="I39" s="208"/>
      <c r="J39" s="209"/>
      <c r="K39" s="209"/>
      <c r="L39" s="209"/>
      <c r="M39" s="210"/>
      <c r="N39" s="211"/>
      <c r="O39" s="211"/>
      <c r="P39" s="211"/>
    </row>
    <row r="40" spans="1:16" ht="13.2" x14ac:dyDescent="0.25">
      <c r="A40" s="186"/>
      <c r="B40" s="188" t="str">
        <f t="shared" si="0"/>
        <v/>
      </c>
      <c r="C40" s="188" t="s">
        <v>68</v>
      </c>
      <c r="D40" s="186">
        <v>417</v>
      </c>
      <c r="E40" s="188">
        <f t="shared" si="1"/>
        <v>417</v>
      </c>
      <c r="F40" s="188" t="s">
        <v>218</v>
      </c>
      <c r="G40" s="49" t="s">
        <v>219</v>
      </c>
      <c r="H40" s="207"/>
      <c r="I40" s="208"/>
      <c r="J40" s="209"/>
      <c r="K40" s="209"/>
      <c r="L40" s="209"/>
      <c r="M40" s="210"/>
      <c r="N40" s="211"/>
      <c r="O40" s="211"/>
      <c r="P40" s="211"/>
    </row>
    <row r="41" spans="1:16" ht="13.2" x14ac:dyDescent="0.25">
      <c r="A41" s="186">
        <v>302</v>
      </c>
      <c r="B41" s="188">
        <f t="shared" si="0"/>
        <v>302</v>
      </c>
      <c r="C41" s="188" t="s">
        <v>220</v>
      </c>
      <c r="D41" s="186">
        <v>377</v>
      </c>
      <c r="E41" s="188">
        <f t="shared" si="1"/>
        <v>377</v>
      </c>
      <c r="F41" s="188" t="s">
        <v>221</v>
      </c>
      <c r="G41" s="49" t="s">
        <v>222</v>
      </c>
      <c r="H41" s="207"/>
      <c r="I41" s="208"/>
      <c r="J41" s="209"/>
      <c r="K41" s="209"/>
      <c r="L41" s="209"/>
      <c r="M41" s="210"/>
      <c r="N41" s="211"/>
      <c r="O41" s="211"/>
      <c r="P41" s="211"/>
    </row>
    <row r="42" spans="1:16" ht="13.2" x14ac:dyDescent="0.25">
      <c r="A42" s="186">
        <v>303</v>
      </c>
      <c r="B42" s="188">
        <f t="shared" si="0"/>
        <v>303</v>
      </c>
      <c r="C42" s="188" t="s">
        <v>223</v>
      </c>
      <c r="D42" s="186">
        <v>378</v>
      </c>
      <c r="E42" s="188">
        <f t="shared" si="1"/>
        <v>378</v>
      </c>
      <c r="F42" s="188" t="s">
        <v>224</v>
      </c>
      <c r="G42" s="49" t="s">
        <v>225</v>
      </c>
      <c r="H42" s="207"/>
      <c r="I42" s="208"/>
      <c r="J42" s="209"/>
      <c r="K42" s="209"/>
      <c r="L42" s="209"/>
      <c r="M42" s="210"/>
      <c r="N42" s="211"/>
      <c r="O42" s="211"/>
      <c r="P42" s="211"/>
    </row>
    <row r="43" spans="1:16" ht="13.2" x14ac:dyDescent="0.25">
      <c r="A43" s="186">
        <v>304</v>
      </c>
      <c r="B43" s="188">
        <f t="shared" si="0"/>
        <v>304</v>
      </c>
      <c r="C43" s="188" t="s">
        <v>226</v>
      </c>
      <c r="D43" s="186">
        <v>379</v>
      </c>
      <c r="E43" s="188">
        <f t="shared" si="1"/>
        <v>379</v>
      </c>
      <c r="F43" s="188" t="s">
        <v>227</v>
      </c>
      <c r="G43" s="49" t="s">
        <v>228</v>
      </c>
      <c r="H43" s="207"/>
      <c r="I43" s="208"/>
      <c r="J43" s="209"/>
      <c r="K43" s="209"/>
      <c r="L43" s="209"/>
      <c r="M43" s="210"/>
      <c r="N43" s="211"/>
      <c r="O43" s="211"/>
      <c r="P43" s="211"/>
    </row>
    <row r="44" spans="1:16" ht="13.2" x14ac:dyDescent="0.25">
      <c r="A44" s="186">
        <v>305</v>
      </c>
      <c r="B44" s="188">
        <f t="shared" si="0"/>
        <v>305</v>
      </c>
      <c r="C44" s="188" t="s">
        <v>229</v>
      </c>
      <c r="D44" s="186">
        <v>380</v>
      </c>
      <c r="E44" s="188">
        <f t="shared" si="1"/>
        <v>380</v>
      </c>
      <c r="F44" s="188" t="s">
        <v>230</v>
      </c>
      <c r="G44" s="49" t="s">
        <v>231</v>
      </c>
      <c r="H44" s="207"/>
      <c r="I44" s="208"/>
      <c r="J44" s="209"/>
      <c r="K44" s="209"/>
      <c r="L44" s="209"/>
      <c r="M44" s="210"/>
      <c r="N44" s="211"/>
      <c r="O44" s="211"/>
      <c r="P44" s="211"/>
    </row>
    <row r="45" spans="1:16" ht="13.2" x14ac:dyDescent="0.25">
      <c r="A45" s="186">
        <v>306</v>
      </c>
      <c r="B45" s="188">
        <f t="shared" si="0"/>
        <v>306</v>
      </c>
      <c r="C45" s="188" t="s">
        <v>232</v>
      </c>
      <c r="D45" s="186">
        <v>381</v>
      </c>
      <c r="E45" s="188">
        <f t="shared" si="1"/>
        <v>381</v>
      </c>
      <c r="F45" s="188" t="s">
        <v>233</v>
      </c>
      <c r="G45" s="49" t="s">
        <v>234</v>
      </c>
      <c r="H45" s="207"/>
      <c r="I45" s="208"/>
      <c r="J45" s="209"/>
      <c r="K45" s="209"/>
      <c r="L45" s="209"/>
      <c r="M45" s="210"/>
      <c r="N45" s="211"/>
      <c r="O45" s="211"/>
      <c r="P45" s="211"/>
    </row>
    <row r="46" spans="1:16" ht="13.2" x14ac:dyDescent="0.25">
      <c r="A46" s="186">
        <v>307</v>
      </c>
      <c r="B46" s="188">
        <f t="shared" si="0"/>
        <v>307</v>
      </c>
      <c r="C46" s="188" t="s">
        <v>235</v>
      </c>
      <c r="D46" s="186">
        <v>382</v>
      </c>
      <c r="E46" s="188">
        <f t="shared" si="1"/>
        <v>382</v>
      </c>
      <c r="F46" s="188" t="s">
        <v>236</v>
      </c>
      <c r="G46" s="49" t="s">
        <v>237</v>
      </c>
      <c r="H46" s="207"/>
      <c r="I46" s="208"/>
      <c r="J46" s="209"/>
      <c r="K46" s="209"/>
      <c r="L46" s="209"/>
      <c r="M46" s="210"/>
      <c r="N46" s="211"/>
      <c r="O46" s="211"/>
      <c r="P46" s="211"/>
    </row>
    <row r="47" spans="1:16" ht="13.2" x14ac:dyDescent="0.25">
      <c r="A47" s="186">
        <v>308</v>
      </c>
      <c r="B47" s="188">
        <f t="shared" si="0"/>
        <v>308</v>
      </c>
      <c r="C47" s="188" t="s">
        <v>238</v>
      </c>
      <c r="D47" s="186">
        <v>383</v>
      </c>
      <c r="E47" s="188">
        <f t="shared" si="1"/>
        <v>383</v>
      </c>
      <c r="F47" s="188" t="s">
        <v>239</v>
      </c>
      <c r="G47" s="49" t="s">
        <v>240</v>
      </c>
      <c r="H47" s="207"/>
      <c r="I47" s="208"/>
      <c r="J47" s="209"/>
      <c r="K47" s="209"/>
      <c r="L47" s="209"/>
      <c r="M47" s="210"/>
      <c r="N47" s="211"/>
      <c r="O47" s="211"/>
      <c r="P47" s="211"/>
    </row>
    <row r="48" spans="1:16" ht="13.2" x14ac:dyDescent="0.25">
      <c r="A48" s="186">
        <v>309</v>
      </c>
      <c r="B48" s="188">
        <f t="shared" si="0"/>
        <v>309</v>
      </c>
      <c r="C48" s="188" t="s">
        <v>241</v>
      </c>
      <c r="D48" s="186">
        <v>384</v>
      </c>
      <c r="E48" s="188">
        <f t="shared" si="1"/>
        <v>384</v>
      </c>
      <c r="F48" s="188" t="s">
        <v>242</v>
      </c>
      <c r="G48" s="49" t="s">
        <v>243</v>
      </c>
      <c r="H48" s="207"/>
      <c r="I48" s="208"/>
      <c r="J48" s="209"/>
      <c r="K48" s="209"/>
      <c r="L48" s="209"/>
      <c r="M48" s="210"/>
      <c r="N48" s="211"/>
      <c r="O48" s="211"/>
      <c r="P48" s="211"/>
    </row>
    <row r="49" spans="1:16" ht="13.2" x14ac:dyDescent="0.25">
      <c r="A49" s="186">
        <v>310</v>
      </c>
      <c r="B49" s="188">
        <f t="shared" si="0"/>
        <v>310</v>
      </c>
      <c r="C49" s="188" t="s">
        <v>244</v>
      </c>
      <c r="D49" s="186">
        <v>385</v>
      </c>
      <c r="E49" s="188">
        <f t="shared" si="1"/>
        <v>385</v>
      </c>
      <c r="F49" s="188" t="s">
        <v>245</v>
      </c>
      <c r="G49" s="49" t="s">
        <v>246</v>
      </c>
      <c r="H49" s="207"/>
      <c r="I49" s="208"/>
      <c r="J49" s="209"/>
      <c r="K49" s="209"/>
      <c r="L49" s="209"/>
      <c r="M49" s="210"/>
      <c r="N49" s="211"/>
      <c r="O49" s="211"/>
      <c r="P49" s="211"/>
    </row>
    <row r="50" spans="1:16" ht="13.2" x14ac:dyDescent="0.25">
      <c r="A50" s="186">
        <v>311</v>
      </c>
      <c r="B50" s="188">
        <f t="shared" si="0"/>
        <v>311</v>
      </c>
      <c r="C50" s="188" t="s">
        <v>247</v>
      </c>
      <c r="D50" s="186">
        <v>386</v>
      </c>
      <c r="E50" s="188">
        <f t="shared" si="1"/>
        <v>386</v>
      </c>
      <c r="F50" s="188" t="s">
        <v>248</v>
      </c>
      <c r="G50" s="49" t="s">
        <v>249</v>
      </c>
      <c r="H50" s="207"/>
      <c r="I50" s="208"/>
      <c r="J50" s="209"/>
      <c r="K50" s="209"/>
      <c r="L50" s="209"/>
      <c r="M50" s="210"/>
      <c r="N50" s="211"/>
      <c r="O50" s="211"/>
      <c r="P50" s="211"/>
    </row>
    <row r="51" spans="1:16" ht="13.2" x14ac:dyDescent="0.25">
      <c r="A51" s="186">
        <v>312</v>
      </c>
      <c r="B51" s="188">
        <f t="shared" si="0"/>
        <v>312</v>
      </c>
      <c r="C51" s="188" t="s">
        <v>250</v>
      </c>
      <c r="D51" s="186">
        <v>387</v>
      </c>
      <c r="E51" s="188">
        <f t="shared" si="1"/>
        <v>387</v>
      </c>
      <c r="F51" s="188" t="s">
        <v>251</v>
      </c>
      <c r="G51" s="49" t="s">
        <v>252</v>
      </c>
      <c r="H51" s="207"/>
      <c r="I51" s="208"/>
      <c r="J51" s="209"/>
      <c r="K51" s="209"/>
      <c r="L51" s="209"/>
      <c r="M51" s="210"/>
      <c r="N51" s="211"/>
      <c r="O51" s="211"/>
      <c r="P51" s="211"/>
    </row>
    <row r="52" spans="1:16" ht="13.2" x14ac:dyDescent="0.25">
      <c r="A52" s="186">
        <v>313</v>
      </c>
      <c r="B52" s="188">
        <f t="shared" si="0"/>
        <v>313</v>
      </c>
      <c r="C52" s="188" t="s">
        <v>253</v>
      </c>
      <c r="D52" s="186">
        <v>388</v>
      </c>
      <c r="E52" s="188">
        <f t="shared" si="1"/>
        <v>388</v>
      </c>
      <c r="F52" s="188" t="s">
        <v>254</v>
      </c>
      <c r="G52" s="49" t="s">
        <v>255</v>
      </c>
      <c r="H52" s="207"/>
      <c r="I52" s="208"/>
      <c r="J52" s="209"/>
      <c r="K52" s="209"/>
      <c r="L52" s="209"/>
      <c r="M52" s="210"/>
      <c r="N52" s="211"/>
      <c r="O52" s="211"/>
      <c r="P52" s="211"/>
    </row>
    <row r="53" spans="1:16" ht="13.2" x14ac:dyDescent="0.25">
      <c r="A53" s="186">
        <v>314</v>
      </c>
      <c r="B53" s="188">
        <f t="shared" si="0"/>
        <v>314</v>
      </c>
      <c r="C53" s="188" t="s">
        <v>256</v>
      </c>
      <c r="D53" s="186">
        <v>389</v>
      </c>
      <c r="E53" s="188">
        <f t="shared" si="1"/>
        <v>389</v>
      </c>
      <c r="F53" s="188" t="s">
        <v>257</v>
      </c>
      <c r="G53" s="49" t="s">
        <v>258</v>
      </c>
      <c r="H53" s="207"/>
      <c r="I53" s="208"/>
      <c r="J53" s="209"/>
      <c r="K53" s="209"/>
      <c r="L53" s="209"/>
      <c r="M53" s="210"/>
      <c r="N53" s="211"/>
      <c r="O53" s="211"/>
      <c r="P53" s="211"/>
    </row>
    <row r="54" spans="1:16" ht="13.2" x14ac:dyDescent="0.25">
      <c r="A54" s="186">
        <v>315</v>
      </c>
      <c r="B54" s="188">
        <f t="shared" si="0"/>
        <v>315</v>
      </c>
      <c r="C54" s="188" t="s">
        <v>259</v>
      </c>
      <c r="D54" s="186">
        <v>390</v>
      </c>
      <c r="E54" s="188">
        <f t="shared" si="1"/>
        <v>390</v>
      </c>
      <c r="F54" s="188" t="s">
        <v>260</v>
      </c>
      <c r="G54" s="49" t="s">
        <v>261</v>
      </c>
      <c r="H54" s="207"/>
      <c r="I54" s="208"/>
      <c r="J54" s="209"/>
      <c r="K54" s="209"/>
      <c r="L54" s="209"/>
      <c r="M54" s="210"/>
      <c r="N54" s="211"/>
      <c r="O54" s="211"/>
      <c r="P54" s="211"/>
    </row>
    <row r="55" spans="1:16" ht="13.2" x14ac:dyDescent="0.25">
      <c r="A55" s="186">
        <v>316</v>
      </c>
      <c r="B55" s="188">
        <f t="shared" si="0"/>
        <v>316</v>
      </c>
      <c r="C55" s="188" t="s">
        <v>262</v>
      </c>
      <c r="D55" s="186">
        <v>391</v>
      </c>
      <c r="E55" s="188">
        <f t="shared" si="1"/>
        <v>391</v>
      </c>
      <c r="F55" s="188" t="s">
        <v>263</v>
      </c>
      <c r="G55" s="49" t="s">
        <v>264</v>
      </c>
      <c r="H55" s="207"/>
      <c r="I55" s="208"/>
      <c r="J55" s="209"/>
      <c r="K55" s="209"/>
      <c r="L55" s="209"/>
      <c r="M55" s="210"/>
      <c r="N55" s="211"/>
      <c r="O55" s="211"/>
      <c r="P55" s="211"/>
    </row>
    <row r="56" spans="1:16" ht="13.2" x14ac:dyDescent="0.25">
      <c r="A56" s="186">
        <v>317</v>
      </c>
      <c r="B56" s="188">
        <f t="shared" si="0"/>
        <v>317</v>
      </c>
      <c r="C56" s="188" t="s">
        <v>265</v>
      </c>
      <c r="D56" s="186">
        <v>392</v>
      </c>
      <c r="E56" s="188">
        <f t="shared" si="1"/>
        <v>392</v>
      </c>
      <c r="F56" s="188" t="s">
        <v>266</v>
      </c>
      <c r="G56" s="49" t="s">
        <v>267</v>
      </c>
      <c r="H56" s="207"/>
      <c r="I56" s="208"/>
      <c r="J56" s="209"/>
      <c r="K56" s="209"/>
      <c r="L56" s="209"/>
      <c r="M56" s="210"/>
      <c r="N56" s="211"/>
      <c r="O56" s="211"/>
      <c r="P56" s="211"/>
    </row>
    <row r="57" spans="1:16" ht="13.2" x14ac:dyDescent="0.25">
      <c r="A57" s="186">
        <v>318</v>
      </c>
      <c r="B57" s="188">
        <f t="shared" si="0"/>
        <v>318</v>
      </c>
      <c r="C57" s="188" t="s">
        <v>268</v>
      </c>
      <c r="D57" s="186">
        <v>393</v>
      </c>
      <c r="E57" s="188">
        <f t="shared" si="1"/>
        <v>393</v>
      </c>
      <c r="F57" s="188" t="s">
        <v>269</v>
      </c>
      <c r="G57" s="49" t="s">
        <v>270</v>
      </c>
      <c r="H57" s="207"/>
      <c r="I57" s="208"/>
      <c r="J57" s="209"/>
      <c r="K57" s="209"/>
      <c r="L57" s="209"/>
      <c r="M57" s="210"/>
      <c r="N57" s="211"/>
      <c r="O57" s="211"/>
      <c r="P57" s="211"/>
    </row>
    <row r="58" spans="1:16" ht="13.2" x14ac:dyDescent="0.25">
      <c r="A58" s="186">
        <v>319</v>
      </c>
      <c r="B58" s="188">
        <f t="shared" si="0"/>
        <v>319</v>
      </c>
      <c r="C58" s="188" t="s">
        <v>271</v>
      </c>
      <c r="D58" s="186">
        <v>394</v>
      </c>
      <c r="E58" s="188">
        <f t="shared" si="1"/>
        <v>394</v>
      </c>
      <c r="F58" s="188" t="s">
        <v>272</v>
      </c>
      <c r="G58" s="49" t="s">
        <v>273</v>
      </c>
      <c r="H58" s="207"/>
      <c r="I58" s="208"/>
      <c r="J58" s="209"/>
      <c r="K58" s="209"/>
      <c r="L58" s="209"/>
      <c r="M58" s="210"/>
      <c r="N58" s="211"/>
      <c r="O58" s="211"/>
      <c r="P58" s="211"/>
    </row>
    <row r="59" spans="1:16" ht="13.2" x14ac:dyDescent="0.25">
      <c r="A59" s="186">
        <v>320</v>
      </c>
      <c r="B59" s="188">
        <f t="shared" si="0"/>
        <v>320</v>
      </c>
      <c r="C59" s="188" t="s">
        <v>274</v>
      </c>
      <c r="D59" s="186">
        <v>395</v>
      </c>
      <c r="E59" s="188">
        <f t="shared" si="1"/>
        <v>395</v>
      </c>
      <c r="F59" s="188" t="s">
        <v>275</v>
      </c>
      <c r="G59" s="49" t="s">
        <v>276</v>
      </c>
      <c r="H59" s="207"/>
      <c r="I59" s="208"/>
      <c r="J59" s="209"/>
      <c r="K59" s="209"/>
      <c r="L59" s="209"/>
      <c r="M59" s="210"/>
      <c r="N59" s="211"/>
      <c r="O59" s="211"/>
      <c r="P59" s="211"/>
    </row>
    <row r="60" spans="1:16" ht="13.2" x14ac:dyDescent="0.25">
      <c r="A60" s="186">
        <v>321</v>
      </c>
      <c r="B60" s="188">
        <f t="shared" si="0"/>
        <v>321</v>
      </c>
      <c r="C60" s="188" t="s">
        <v>277</v>
      </c>
      <c r="D60" s="186">
        <v>396</v>
      </c>
      <c r="E60" s="188">
        <f t="shared" si="1"/>
        <v>396</v>
      </c>
      <c r="F60" s="188" t="s">
        <v>278</v>
      </c>
      <c r="G60" s="49" t="s">
        <v>279</v>
      </c>
      <c r="H60" s="207"/>
      <c r="I60" s="208"/>
      <c r="J60" s="209"/>
      <c r="K60" s="209"/>
      <c r="L60" s="209"/>
      <c r="M60" s="210"/>
      <c r="N60" s="211"/>
      <c r="O60" s="211"/>
      <c r="P60" s="211"/>
    </row>
    <row r="61" spans="1:16" ht="13.2" x14ac:dyDescent="0.25">
      <c r="A61" s="186">
        <v>322</v>
      </c>
      <c r="B61" s="188">
        <f t="shared" si="0"/>
        <v>322</v>
      </c>
      <c r="C61" s="188" t="s">
        <v>280</v>
      </c>
      <c r="D61" s="186">
        <v>397</v>
      </c>
      <c r="E61" s="188">
        <f t="shared" si="1"/>
        <v>397</v>
      </c>
      <c r="F61" s="188" t="s">
        <v>281</v>
      </c>
      <c r="G61" s="49" t="s">
        <v>282</v>
      </c>
      <c r="H61" s="207"/>
      <c r="I61" s="208"/>
      <c r="J61" s="209"/>
      <c r="K61" s="209"/>
      <c r="L61" s="209"/>
      <c r="M61" s="210"/>
      <c r="N61" s="211"/>
      <c r="O61" s="211"/>
      <c r="P61" s="211"/>
    </row>
    <row r="62" spans="1:16" ht="13.2" x14ac:dyDescent="0.25">
      <c r="A62" s="186">
        <v>323</v>
      </c>
      <c r="B62" s="188">
        <f t="shared" si="0"/>
        <v>323</v>
      </c>
      <c r="C62" s="188" t="s">
        <v>283</v>
      </c>
      <c r="D62" s="186">
        <v>398</v>
      </c>
      <c r="E62" s="188">
        <f t="shared" si="1"/>
        <v>398</v>
      </c>
      <c r="F62" s="188" t="s">
        <v>284</v>
      </c>
      <c r="G62" s="49" t="s">
        <v>285</v>
      </c>
      <c r="H62" s="207"/>
      <c r="I62" s="208"/>
      <c r="J62" s="209"/>
      <c r="K62" s="209"/>
      <c r="L62" s="209"/>
      <c r="M62" s="210"/>
      <c r="N62" s="211"/>
      <c r="O62" s="211"/>
      <c r="P62" s="211"/>
    </row>
    <row r="63" spans="1:16" ht="13.2" x14ac:dyDescent="0.25">
      <c r="A63" s="186">
        <v>324</v>
      </c>
      <c r="B63" s="188">
        <f t="shared" si="0"/>
        <v>324</v>
      </c>
      <c r="C63" s="188" t="s">
        <v>286</v>
      </c>
      <c r="D63" s="186">
        <v>399</v>
      </c>
      <c r="E63" s="188">
        <f t="shared" si="1"/>
        <v>399</v>
      </c>
      <c r="F63" s="188" t="s">
        <v>287</v>
      </c>
      <c r="G63" s="49" t="s">
        <v>288</v>
      </c>
      <c r="H63" s="207"/>
      <c r="I63" s="208"/>
      <c r="J63" s="209"/>
      <c r="K63" s="209"/>
      <c r="L63" s="209"/>
      <c r="M63" s="210"/>
      <c r="N63" s="211"/>
      <c r="O63" s="211"/>
      <c r="P63" s="211"/>
    </row>
    <row r="64" spans="1:16" ht="13.2" x14ac:dyDescent="0.25">
      <c r="A64" s="186">
        <v>325</v>
      </c>
      <c r="B64" s="188">
        <f t="shared" si="0"/>
        <v>325</v>
      </c>
      <c r="C64" s="188" t="s">
        <v>289</v>
      </c>
      <c r="D64" s="186">
        <v>400</v>
      </c>
      <c r="E64" s="188">
        <f t="shared" si="1"/>
        <v>400</v>
      </c>
      <c r="F64" s="188" t="s">
        <v>290</v>
      </c>
      <c r="G64" s="49" t="s">
        <v>291</v>
      </c>
      <c r="H64" s="207"/>
      <c r="I64" s="208"/>
      <c r="J64" s="209"/>
      <c r="K64" s="209"/>
      <c r="L64" s="209"/>
      <c r="M64" s="210"/>
      <c r="N64" s="211"/>
      <c r="O64" s="211"/>
      <c r="P64" s="211"/>
    </row>
    <row r="65" spans="1:16" ht="13.2" x14ac:dyDescent="0.25">
      <c r="A65" s="186">
        <v>326</v>
      </c>
      <c r="B65" s="188">
        <f t="shared" si="0"/>
        <v>326</v>
      </c>
      <c r="C65" s="188" t="s">
        <v>292</v>
      </c>
      <c r="D65" s="186">
        <v>401</v>
      </c>
      <c r="E65" s="188">
        <f t="shared" si="1"/>
        <v>401</v>
      </c>
      <c r="F65" s="188">
        <v>1170000652018</v>
      </c>
      <c r="G65" s="49" t="s">
        <v>293</v>
      </c>
      <c r="H65" s="207"/>
      <c r="I65" s="208"/>
      <c r="J65" s="209"/>
      <c r="K65" s="209"/>
      <c r="L65" s="209"/>
      <c r="M65" s="210"/>
      <c r="N65" s="211"/>
      <c r="O65" s="211"/>
      <c r="P65" s="211"/>
    </row>
    <row r="66" spans="1:16" ht="13.2" x14ac:dyDescent="0.25">
      <c r="A66" s="186">
        <v>328</v>
      </c>
      <c r="B66" s="188">
        <f t="shared" si="0"/>
        <v>328</v>
      </c>
      <c r="C66" s="188" t="s">
        <v>294</v>
      </c>
      <c r="D66" s="186">
        <v>403</v>
      </c>
      <c r="E66" s="188">
        <f t="shared" si="1"/>
        <v>403</v>
      </c>
      <c r="F66" s="188" t="s">
        <v>295</v>
      </c>
      <c r="G66" s="49" t="s">
        <v>296</v>
      </c>
      <c r="H66" s="207"/>
      <c r="I66" s="208"/>
      <c r="J66" s="209"/>
      <c r="K66" s="209"/>
      <c r="L66" s="209"/>
      <c r="M66" s="210"/>
      <c r="N66" s="211"/>
      <c r="O66" s="211"/>
      <c r="P66" s="211"/>
    </row>
    <row r="67" spans="1:16" ht="13.2" x14ac:dyDescent="0.25">
      <c r="A67" s="186">
        <v>329</v>
      </c>
      <c r="B67" s="188">
        <f t="shared" si="0"/>
        <v>329</v>
      </c>
      <c r="C67" s="188" t="s">
        <v>297</v>
      </c>
      <c r="D67" s="186"/>
      <c r="E67" s="188" t="str">
        <f t="shared" si="1"/>
        <v/>
      </c>
      <c r="F67" s="188" t="s">
        <v>68</v>
      </c>
      <c r="G67" s="49" t="s">
        <v>298</v>
      </c>
      <c r="H67" s="207"/>
      <c r="I67" s="208"/>
      <c r="J67" s="209"/>
      <c r="K67" s="209"/>
      <c r="L67" s="209"/>
      <c r="M67" s="210"/>
      <c r="N67" s="211"/>
      <c r="O67" s="211"/>
      <c r="P67" s="211"/>
    </row>
    <row r="68" spans="1:16" ht="13.2" x14ac:dyDescent="0.25">
      <c r="A68" s="186"/>
      <c r="B68" s="188" t="str">
        <f t="shared" si="0"/>
        <v/>
      </c>
      <c r="C68" s="188" t="s">
        <v>68</v>
      </c>
      <c r="D68" s="186">
        <v>370</v>
      </c>
      <c r="E68" s="188">
        <f t="shared" si="1"/>
        <v>370</v>
      </c>
      <c r="F68" s="188" t="s">
        <v>299</v>
      </c>
      <c r="G68" s="49" t="s">
        <v>300</v>
      </c>
      <c r="H68" s="207"/>
      <c r="I68" s="208"/>
      <c r="J68" s="209"/>
      <c r="K68" s="209"/>
      <c r="L68" s="209"/>
      <c r="M68" s="210"/>
      <c r="N68" s="211"/>
      <c r="O68" s="211"/>
      <c r="P68" s="211"/>
    </row>
    <row r="69" spans="1:16" ht="13.2" x14ac:dyDescent="0.25">
      <c r="A69" s="186"/>
      <c r="B69" s="188" t="str">
        <f t="shared" si="0"/>
        <v/>
      </c>
      <c r="C69" s="188" t="s">
        <v>68</v>
      </c>
      <c r="D69" s="186">
        <v>404</v>
      </c>
      <c r="E69" s="188">
        <f t="shared" si="1"/>
        <v>404</v>
      </c>
      <c r="F69" s="188" t="s">
        <v>301</v>
      </c>
      <c r="G69" s="49" t="s">
        <v>302</v>
      </c>
      <c r="H69" s="207"/>
      <c r="I69" s="208"/>
      <c r="J69" s="209"/>
      <c r="K69" s="209"/>
      <c r="L69" s="209"/>
      <c r="M69" s="210"/>
      <c r="N69" s="211"/>
      <c r="O69" s="211"/>
      <c r="P69" s="211"/>
    </row>
    <row r="70" spans="1:16" ht="13.2" x14ac:dyDescent="0.25">
      <c r="A70" s="186">
        <v>330</v>
      </c>
      <c r="B70" s="188">
        <f t="shared" si="0"/>
        <v>330</v>
      </c>
      <c r="C70" s="188" t="s">
        <v>303</v>
      </c>
      <c r="D70" s="186">
        <v>405</v>
      </c>
      <c r="E70" s="188">
        <f t="shared" si="1"/>
        <v>405</v>
      </c>
      <c r="F70" s="188" t="s">
        <v>304</v>
      </c>
      <c r="G70" s="49" t="s">
        <v>305</v>
      </c>
      <c r="H70" s="207"/>
      <c r="I70" s="208"/>
      <c r="J70" s="209"/>
      <c r="K70" s="209"/>
      <c r="L70" s="209"/>
      <c r="M70" s="210"/>
      <c r="N70" s="211"/>
      <c r="O70" s="211"/>
      <c r="P70" s="211"/>
    </row>
    <row r="71" spans="1:16" ht="13.2" x14ac:dyDescent="0.25">
      <c r="A71" s="186">
        <v>331</v>
      </c>
      <c r="B71" s="188">
        <f t="shared" si="0"/>
        <v>331</v>
      </c>
      <c r="C71" s="188" t="s">
        <v>306</v>
      </c>
      <c r="D71" s="186">
        <v>406</v>
      </c>
      <c r="E71" s="188">
        <f t="shared" si="1"/>
        <v>406</v>
      </c>
      <c r="F71" s="188" t="s">
        <v>307</v>
      </c>
      <c r="G71" s="49" t="s">
        <v>308</v>
      </c>
      <c r="H71" s="207"/>
      <c r="I71" s="208"/>
      <c r="J71" s="209"/>
      <c r="K71" s="209"/>
      <c r="L71" s="209"/>
      <c r="M71" s="210"/>
      <c r="N71" s="211"/>
      <c r="O71" s="211"/>
      <c r="P71" s="211"/>
    </row>
    <row r="72" spans="1:16" ht="13.2" x14ac:dyDescent="0.25">
      <c r="A72" s="186">
        <v>334</v>
      </c>
      <c r="B72" s="188">
        <f t="shared" si="0"/>
        <v>334</v>
      </c>
      <c r="C72" s="188" t="s">
        <v>309</v>
      </c>
      <c r="D72" s="186">
        <v>409</v>
      </c>
      <c r="E72" s="188">
        <f t="shared" si="1"/>
        <v>409</v>
      </c>
      <c r="F72" s="188" t="s">
        <v>310</v>
      </c>
      <c r="G72" s="49" t="s">
        <v>311</v>
      </c>
      <c r="H72" s="207"/>
      <c r="I72" s="208"/>
      <c r="J72" s="209"/>
      <c r="K72" s="209"/>
      <c r="L72" s="209"/>
      <c r="M72" s="210"/>
      <c r="N72" s="211"/>
      <c r="O72" s="211"/>
      <c r="P72" s="211"/>
    </row>
    <row r="73" spans="1:16" ht="13.2" x14ac:dyDescent="0.25">
      <c r="A73" s="186">
        <v>335</v>
      </c>
      <c r="B73" s="188">
        <f t="shared" si="0"/>
        <v>335</v>
      </c>
      <c r="C73" s="188" t="s">
        <v>312</v>
      </c>
      <c r="D73" s="186">
        <v>410</v>
      </c>
      <c r="E73" s="188">
        <f t="shared" si="1"/>
        <v>410</v>
      </c>
      <c r="F73" s="188" t="s">
        <v>313</v>
      </c>
      <c r="G73" s="49" t="s">
        <v>314</v>
      </c>
      <c r="H73" s="207"/>
      <c r="I73" s="208"/>
      <c r="J73" s="209"/>
      <c r="K73" s="209"/>
      <c r="L73" s="209"/>
      <c r="M73" s="210"/>
      <c r="N73" s="211"/>
      <c r="O73" s="211"/>
      <c r="P73" s="211"/>
    </row>
    <row r="74" spans="1:16" ht="13.2" x14ac:dyDescent="0.25">
      <c r="A74" s="186">
        <v>337</v>
      </c>
      <c r="B74" s="188">
        <f t="shared" si="0"/>
        <v>337</v>
      </c>
      <c r="C74" s="188" t="s">
        <v>315</v>
      </c>
      <c r="D74" s="186">
        <v>412</v>
      </c>
      <c r="E74" s="188">
        <f t="shared" si="1"/>
        <v>412</v>
      </c>
      <c r="F74" s="188" t="s">
        <v>316</v>
      </c>
      <c r="G74" s="49" t="s">
        <v>317</v>
      </c>
      <c r="H74" s="207"/>
      <c r="I74" s="208"/>
      <c r="J74" s="209"/>
      <c r="K74" s="209"/>
      <c r="L74" s="209"/>
      <c r="M74" s="210"/>
      <c r="N74" s="211"/>
      <c r="O74" s="211"/>
      <c r="P74" s="211"/>
    </row>
    <row r="75" spans="1:16" ht="13.2" x14ac:dyDescent="0.25">
      <c r="A75" s="186">
        <v>338</v>
      </c>
      <c r="B75" s="188">
        <f t="shared" si="0"/>
        <v>338</v>
      </c>
      <c r="C75" s="188" t="s">
        <v>318</v>
      </c>
      <c r="D75" s="186">
        <v>413</v>
      </c>
      <c r="E75" s="188">
        <f t="shared" si="1"/>
        <v>413</v>
      </c>
      <c r="F75" s="188" t="s">
        <v>319</v>
      </c>
      <c r="G75" s="49" t="s">
        <v>320</v>
      </c>
      <c r="H75" s="207"/>
      <c r="I75" s="208"/>
      <c r="J75" s="209"/>
      <c r="K75" s="209"/>
      <c r="L75" s="209"/>
      <c r="M75" s="210"/>
      <c r="N75" s="211"/>
      <c r="O75" s="211"/>
      <c r="P75" s="211"/>
    </row>
    <row r="76" spans="1:16" ht="26.4" x14ac:dyDescent="0.25">
      <c r="A76" s="186">
        <v>340</v>
      </c>
      <c r="B76" s="188">
        <f t="shared" si="0"/>
        <v>340</v>
      </c>
      <c r="C76" s="188" t="s">
        <v>321</v>
      </c>
      <c r="D76" s="186">
        <v>415</v>
      </c>
      <c r="E76" s="188">
        <f t="shared" si="1"/>
        <v>415</v>
      </c>
      <c r="F76" s="188" t="s">
        <v>322</v>
      </c>
      <c r="G76" s="49" t="s">
        <v>323</v>
      </c>
      <c r="H76" s="207"/>
      <c r="I76" s="208"/>
      <c r="J76" s="209"/>
      <c r="K76" s="209"/>
      <c r="L76" s="209"/>
      <c r="M76" s="210"/>
      <c r="N76" s="211"/>
      <c r="O76" s="211"/>
      <c r="P76" s="211"/>
    </row>
    <row r="77" spans="1:16" ht="13.2" x14ac:dyDescent="0.25">
      <c r="A77" s="186">
        <v>341</v>
      </c>
      <c r="B77" s="188">
        <f t="shared" ref="B77:B140" si="2">IF(A77="","",A77)</f>
        <v>341</v>
      </c>
      <c r="C77" s="188" t="s">
        <v>324</v>
      </c>
      <c r="D77" s="186">
        <v>435</v>
      </c>
      <c r="E77" s="188">
        <f t="shared" ref="E77:E140" si="3">IF(D77="","",D77)</f>
        <v>435</v>
      </c>
      <c r="F77" s="188">
        <v>1170000893898</v>
      </c>
      <c r="G77" s="49" t="s">
        <v>325</v>
      </c>
      <c r="H77" s="207"/>
      <c r="I77" s="208"/>
      <c r="J77" s="209"/>
      <c r="K77" s="209"/>
      <c r="L77" s="209"/>
      <c r="M77" s="210"/>
      <c r="N77" s="211"/>
      <c r="O77" s="211"/>
      <c r="P77" s="211"/>
    </row>
    <row r="78" spans="1:16" ht="13.2" x14ac:dyDescent="0.25">
      <c r="A78" s="186">
        <v>343</v>
      </c>
      <c r="B78" s="188">
        <f t="shared" si="2"/>
        <v>343</v>
      </c>
      <c r="C78" s="188" t="s">
        <v>326</v>
      </c>
      <c r="D78" s="186">
        <v>418</v>
      </c>
      <c r="E78" s="188">
        <f t="shared" si="3"/>
        <v>418</v>
      </c>
      <c r="F78" s="188" t="s">
        <v>327</v>
      </c>
      <c r="G78" s="49" t="s">
        <v>328</v>
      </c>
      <c r="H78" s="207"/>
      <c r="I78" s="208"/>
      <c r="J78" s="209"/>
      <c r="K78" s="209"/>
      <c r="L78" s="209"/>
      <c r="M78" s="210"/>
      <c r="N78" s="211"/>
      <c r="O78" s="211"/>
      <c r="P78" s="211"/>
    </row>
    <row r="79" spans="1:16" ht="13.2" x14ac:dyDescent="0.25">
      <c r="A79" s="186">
        <v>344</v>
      </c>
      <c r="B79" s="188">
        <f t="shared" si="2"/>
        <v>344</v>
      </c>
      <c r="C79" s="188" t="s">
        <v>329</v>
      </c>
      <c r="D79" s="186">
        <v>419</v>
      </c>
      <c r="E79" s="188">
        <f t="shared" si="3"/>
        <v>419</v>
      </c>
      <c r="F79" s="188" t="s">
        <v>330</v>
      </c>
      <c r="G79" s="49" t="s">
        <v>331</v>
      </c>
      <c r="H79" s="207"/>
      <c r="I79" s="208"/>
      <c r="J79" s="209"/>
      <c r="K79" s="209"/>
      <c r="L79" s="209"/>
      <c r="M79" s="210"/>
      <c r="N79" s="211"/>
      <c r="O79" s="211"/>
      <c r="P79" s="211"/>
    </row>
    <row r="80" spans="1:16" ht="13.2" x14ac:dyDescent="0.25">
      <c r="A80" s="186">
        <v>345</v>
      </c>
      <c r="B80" s="188">
        <f t="shared" si="2"/>
        <v>345</v>
      </c>
      <c r="C80" s="188" t="s">
        <v>332</v>
      </c>
      <c r="D80" s="186">
        <v>420</v>
      </c>
      <c r="E80" s="188">
        <f t="shared" si="3"/>
        <v>420</v>
      </c>
      <c r="F80" s="188" t="s">
        <v>333</v>
      </c>
      <c r="G80" s="49" t="s">
        <v>334</v>
      </c>
      <c r="H80" s="207"/>
      <c r="I80" s="208"/>
      <c r="J80" s="209"/>
      <c r="K80" s="209"/>
      <c r="L80" s="209"/>
      <c r="M80" s="210"/>
      <c r="N80" s="211"/>
      <c r="O80" s="211"/>
      <c r="P80" s="211"/>
    </row>
    <row r="81" spans="1:16" ht="13.2" x14ac:dyDescent="0.25">
      <c r="A81" s="186">
        <v>346</v>
      </c>
      <c r="B81" s="188">
        <f t="shared" si="2"/>
        <v>346</v>
      </c>
      <c r="C81" s="188" t="s">
        <v>335</v>
      </c>
      <c r="D81" s="186">
        <v>421</v>
      </c>
      <c r="E81" s="188">
        <f t="shared" si="3"/>
        <v>421</v>
      </c>
      <c r="F81" s="188" t="s">
        <v>336</v>
      </c>
      <c r="G81" s="49" t="s">
        <v>337</v>
      </c>
      <c r="H81" s="207"/>
      <c r="I81" s="208"/>
      <c r="J81" s="209"/>
      <c r="K81" s="209"/>
      <c r="L81" s="209"/>
      <c r="M81" s="210"/>
      <c r="N81" s="211"/>
      <c r="O81" s="211"/>
      <c r="P81" s="211"/>
    </row>
    <row r="82" spans="1:16" ht="13.2" x14ac:dyDescent="0.25">
      <c r="A82" s="186">
        <v>347</v>
      </c>
      <c r="B82" s="188">
        <f t="shared" si="2"/>
        <v>347</v>
      </c>
      <c r="C82" s="188" t="s">
        <v>338</v>
      </c>
      <c r="D82" s="186">
        <v>422</v>
      </c>
      <c r="E82" s="188">
        <f t="shared" si="3"/>
        <v>422</v>
      </c>
      <c r="F82" s="188" t="s">
        <v>339</v>
      </c>
      <c r="G82" s="49" t="s">
        <v>340</v>
      </c>
      <c r="H82" s="207"/>
      <c r="I82" s="208"/>
      <c r="J82" s="209"/>
      <c r="K82" s="209"/>
      <c r="L82" s="209"/>
      <c r="M82" s="210"/>
      <c r="N82" s="211"/>
      <c r="O82" s="211"/>
      <c r="P82" s="211"/>
    </row>
    <row r="83" spans="1:16" ht="13.2" x14ac:dyDescent="0.25">
      <c r="A83" s="186">
        <v>348</v>
      </c>
      <c r="B83" s="188">
        <f t="shared" si="2"/>
        <v>348</v>
      </c>
      <c r="C83" s="188" t="s">
        <v>341</v>
      </c>
      <c r="D83" s="186">
        <v>423</v>
      </c>
      <c r="E83" s="188">
        <f t="shared" si="3"/>
        <v>423</v>
      </c>
      <c r="F83" s="188" t="s">
        <v>342</v>
      </c>
      <c r="G83" s="49" t="s">
        <v>343</v>
      </c>
      <c r="H83" s="207"/>
      <c r="I83" s="208"/>
      <c r="J83" s="209"/>
      <c r="K83" s="209"/>
      <c r="L83" s="209"/>
      <c r="M83" s="210"/>
      <c r="N83" s="211"/>
      <c r="O83" s="211"/>
      <c r="P83" s="211"/>
    </row>
    <row r="84" spans="1:16" ht="13.2" x14ac:dyDescent="0.25">
      <c r="A84" s="186">
        <v>349</v>
      </c>
      <c r="B84" s="188">
        <f t="shared" si="2"/>
        <v>349</v>
      </c>
      <c r="C84" s="188" t="s">
        <v>344</v>
      </c>
      <c r="D84" s="186">
        <v>424</v>
      </c>
      <c r="E84" s="188">
        <f t="shared" si="3"/>
        <v>424</v>
      </c>
      <c r="F84" s="188" t="s">
        <v>345</v>
      </c>
      <c r="G84" s="49" t="s">
        <v>346</v>
      </c>
      <c r="H84" s="207"/>
      <c r="I84" s="208"/>
      <c r="J84" s="209"/>
      <c r="K84" s="209"/>
      <c r="L84" s="209"/>
      <c r="M84" s="210"/>
      <c r="N84" s="211"/>
      <c r="O84" s="211"/>
      <c r="P84" s="211"/>
    </row>
    <row r="85" spans="1:16" ht="13.2" x14ac:dyDescent="0.25">
      <c r="A85" s="186">
        <v>351</v>
      </c>
      <c r="B85" s="188">
        <f t="shared" si="2"/>
        <v>351</v>
      </c>
      <c r="C85" s="188" t="s">
        <v>347</v>
      </c>
      <c r="D85" s="186">
        <v>426</v>
      </c>
      <c r="E85" s="188">
        <f t="shared" si="3"/>
        <v>426</v>
      </c>
      <c r="F85" s="188" t="s">
        <v>348</v>
      </c>
      <c r="G85" s="49" t="s">
        <v>349</v>
      </c>
      <c r="H85" s="207"/>
      <c r="I85" s="208"/>
      <c r="J85" s="209"/>
      <c r="K85" s="209"/>
      <c r="L85" s="209"/>
      <c r="M85" s="210"/>
      <c r="N85" s="211"/>
      <c r="O85" s="211"/>
      <c r="P85" s="211"/>
    </row>
    <row r="86" spans="1:16" ht="13.2" x14ac:dyDescent="0.25">
      <c r="A86" s="186">
        <v>353</v>
      </c>
      <c r="B86" s="188">
        <f t="shared" si="2"/>
        <v>353</v>
      </c>
      <c r="C86" s="188" t="s">
        <v>350</v>
      </c>
      <c r="D86" s="186">
        <v>428</v>
      </c>
      <c r="E86" s="188">
        <f t="shared" si="3"/>
        <v>428</v>
      </c>
      <c r="F86" s="188" t="s">
        <v>351</v>
      </c>
      <c r="G86" s="49" t="s">
        <v>352</v>
      </c>
      <c r="H86" s="207"/>
      <c r="I86" s="208"/>
      <c r="J86" s="209"/>
      <c r="K86" s="209"/>
      <c r="L86" s="209"/>
      <c r="M86" s="210"/>
      <c r="N86" s="211"/>
      <c r="O86" s="211"/>
      <c r="P86" s="211"/>
    </row>
    <row r="87" spans="1:16" ht="13.2" x14ac:dyDescent="0.25">
      <c r="A87" s="186">
        <v>354</v>
      </c>
      <c r="B87" s="188">
        <f t="shared" si="2"/>
        <v>354</v>
      </c>
      <c r="C87" s="188" t="s">
        <v>353</v>
      </c>
      <c r="D87" s="186">
        <v>429</v>
      </c>
      <c r="E87" s="188">
        <f t="shared" si="3"/>
        <v>429</v>
      </c>
      <c r="F87" s="188" t="s">
        <v>354</v>
      </c>
      <c r="G87" s="49" t="s">
        <v>355</v>
      </c>
      <c r="H87" s="207"/>
      <c r="I87" s="208"/>
      <c r="J87" s="209"/>
      <c r="K87" s="209"/>
      <c r="L87" s="209"/>
      <c r="M87" s="210"/>
      <c r="N87" s="211"/>
      <c r="O87" s="211"/>
      <c r="P87" s="211"/>
    </row>
    <row r="88" spans="1:16" ht="13.2" x14ac:dyDescent="0.25">
      <c r="A88" s="186">
        <v>355</v>
      </c>
      <c r="B88" s="188">
        <f t="shared" si="2"/>
        <v>355</v>
      </c>
      <c r="C88" s="188" t="s">
        <v>356</v>
      </c>
      <c r="D88" s="186">
        <v>430</v>
      </c>
      <c r="E88" s="188">
        <f t="shared" si="3"/>
        <v>430</v>
      </c>
      <c r="F88" s="188" t="s">
        <v>357</v>
      </c>
      <c r="G88" s="49" t="s">
        <v>358</v>
      </c>
      <c r="H88" s="207"/>
      <c r="I88" s="208"/>
      <c r="J88" s="209"/>
      <c r="K88" s="209"/>
      <c r="L88" s="209"/>
      <c r="M88" s="210"/>
      <c r="N88" s="211"/>
      <c r="O88" s="211"/>
      <c r="P88" s="211"/>
    </row>
    <row r="89" spans="1:16" ht="13.2" x14ac:dyDescent="0.25">
      <c r="A89" s="186">
        <v>356</v>
      </c>
      <c r="B89" s="188">
        <f t="shared" si="2"/>
        <v>356</v>
      </c>
      <c r="C89" s="188" t="s">
        <v>359</v>
      </c>
      <c r="D89" s="186">
        <v>431</v>
      </c>
      <c r="E89" s="188">
        <f t="shared" si="3"/>
        <v>431</v>
      </c>
      <c r="F89" s="188" t="s">
        <v>360</v>
      </c>
      <c r="G89" s="49" t="s">
        <v>361</v>
      </c>
      <c r="H89" s="207"/>
      <c r="I89" s="208"/>
      <c r="J89" s="209"/>
      <c r="K89" s="209"/>
      <c r="L89" s="209"/>
      <c r="M89" s="210"/>
      <c r="N89" s="211"/>
      <c r="O89" s="211"/>
      <c r="P89" s="211"/>
    </row>
    <row r="90" spans="1:16" ht="13.2" x14ac:dyDescent="0.25">
      <c r="A90" s="186">
        <v>357</v>
      </c>
      <c r="B90" s="188">
        <f t="shared" si="2"/>
        <v>357</v>
      </c>
      <c r="C90" s="188" t="s">
        <v>362</v>
      </c>
      <c r="D90" s="186">
        <v>432</v>
      </c>
      <c r="E90" s="188">
        <f t="shared" si="3"/>
        <v>432</v>
      </c>
      <c r="F90" s="188" t="s">
        <v>363</v>
      </c>
      <c r="G90" s="49" t="s">
        <v>364</v>
      </c>
      <c r="H90" s="207"/>
      <c r="I90" s="208"/>
      <c r="J90" s="209"/>
      <c r="K90" s="209"/>
      <c r="L90" s="209"/>
      <c r="M90" s="210"/>
      <c r="N90" s="211"/>
      <c r="O90" s="211"/>
      <c r="P90" s="211"/>
    </row>
    <row r="91" spans="1:16" ht="13.2" x14ac:dyDescent="0.25">
      <c r="A91" s="186">
        <v>358</v>
      </c>
      <c r="B91" s="188">
        <f t="shared" si="2"/>
        <v>358</v>
      </c>
      <c r="C91" s="188" t="s">
        <v>365</v>
      </c>
      <c r="D91" s="186">
        <v>433</v>
      </c>
      <c r="E91" s="188">
        <f t="shared" si="3"/>
        <v>433</v>
      </c>
      <c r="F91" s="188" t="s">
        <v>366</v>
      </c>
      <c r="G91" s="49" t="s">
        <v>367</v>
      </c>
      <c r="H91" s="207"/>
      <c r="I91" s="208"/>
      <c r="J91" s="209"/>
      <c r="K91" s="209"/>
      <c r="L91" s="209"/>
      <c r="M91" s="210"/>
      <c r="N91" s="211"/>
      <c r="O91" s="211"/>
      <c r="P91" s="211"/>
    </row>
    <row r="92" spans="1:16" ht="13.2" x14ac:dyDescent="0.25">
      <c r="A92" s="186">
        <v>359</v>
      </c>
      <c r="B92" s="188">
        <f t="shared" si="2"/>
        <v>359</v>
      </c>
      <c r="C92" s="188" t="s">
        <v>368</v>
      </c>
      <c r="D92" s="186">
        <v>434</v>
      </c>
      <c r="E92" s="188">
        <f t="shared" si="3"/>
        <v>434</v>
      </c>
      <c r="F92" s="188" t="s">
        <v>369</v>
      </c>
      <c r="G92" s="49" t="s">
        <v>370</v>
      </c>
      <c r="H92" s="207"/>
      <c r="I92" s="208"/>
      <c r="J92" s="209"/>
      <c r="K92" s="209"/>
      <c r="L92" s="209"/>
      <c r="M92" s="210"/>
      <c r="N92" s="211"/>
      <c r="O92" s="211"/>
      <c r="P92" s="211"/>
    </row>
    <row r="93" spans="1:16" ht="13.2" x14ac:dyDescent="0.25">
      <c r="A93" s="186">
        <v>361</v>
      </c>
      <c r="B93" s="188">
        <f t="shared" si="2"/>
        <v>361</v>
      </c>
      <c r="C93" s="188" t="s">
        <v>371</v>
      </c>
      <c r="D93" s="186">
        <v>436</v>
      </c>
      <c r="E93" s="188">
        <f t="shared" si="3"/>
        <v>436</v>
      </c>
      <c r="F93" s="188" t="s">
        <v>372</v>
      </c>
      <c r="G93" s="49" t="s">
        <v>373</v>
      </c>
      <c r="H93" s="207"/>
      <c r="I93" s="208"/>
      <c r="J93" s="209"/>
      <c r="K93" s="209"/>
      <c r="L93" s="209"/>
      <c r="M93" s="210"/>
      <c r="N93" s="211"/>
      <c r="O93" s="211"/>
      <c r="P93" s="211"/>
    </row>
    <row r="94" spans="1:16" ht="13.2" x14ac:dyDescent="0.25">
      <c r="A94" s="186">
        <v>362</v>
      </c>
      <c r="B94" s="188">
        <f t="shared" si="2"/>
        <v>362</v>
      </c>
      <c r="C94" s="188" t="s">
        <v>374</v>
      </c>
      <c r="D94" s="186">
        <v>437</v>
      </c>
      <c r="E94" s="188">
        <f t="shared" si="3"/>
        <v>437</v>
      </c>
      <c r="F94" s="188" t="s">
        <v>375</v>
      </c>
      <c r="G94" s="49" t="s">
        <v>376</v>
      </c>
      <c r="H94" s="207"/>
      <c r="I94" s="208"/>
      <c r="J94" s="209"/>
      <c r="K94" s="209"/>
      <c r="L94" s="209"/>
      <c r="M94" s="210"/>
      <c r="N94" s="211"/>
      <c r="O94" s="211"/>
      <c r="P94" s="211"/>
    </row>
    <row r="95" spans="1:16" ht="13.2" x14ac:dyDescent="0.25">
      <c r="A95" s="186">
        <v>363</v>
      </c>
      <c r="B95" s="188">
        <f t="shared" si="2"/>
        <v>363</v>
      </c>
      <c r="C95" s="188" t="s">
        <v>377</v>
      </c>
      <c r="D95" s="186">
        <v>438</v>
      </c>
      <c r="E95" s="188">
        <f t="shared" si="3"/>
        <v>438</v>
      </c>
      <c r="F95" s="188" t="s">
        <v>378</v>
      </c>
      <c r="G95" s="49" t="s">
        <v>379</v>
      </c>
      <c r="H95" s="207"/>
      <c r="I95" s="208"/>
      <c r="J95" s="209"/>
      <c r="K95" s="209"/>
      <c r="L95" s="209"/>
      <c r="M95" s="210"/>
      <c r="N95" s="211"/>
      <c r="O95" s="211"/>
      <c r="P95" s="211"/>
    </row>
    <row r="96" spans="1:16" ht="13.2" x14ac:dyDescent="0.25">
      <c r="A96" s="186">
        <v>364</v>
      </c>
      <c r="B96" s="188">
        <f t="shared" si="2"/>
        <v>364</v>
      </c>
      <c r="C96" s="188" t="s">
        <v>380</v>
      </c>
      <c r="D96" s="186">
        <v>439</v>
      </c>
      <c r="E96" s="188">
        <f t="shared" si="3"/>
        <v>439</v>
      </c>
      <c r="F96" s="188" t="s">
        <v>381</v>
      </c>
      <c r="G96" s="49" t="s">
        <v>382</v>
      </c>
      <c r="H96" s="207"/>
      <c r="I96" s="208"/>
      <c r="J96" s="209"/>
      <c r="K96" s="209"/>
      <c r="L96" s="209"/>
      <c r="M96" s="210"/>
      <c r="N96" s="211"/>
      <c r="O96" s="211"/>
      <c r="P96" s="211"/>
    </row>
    <row r="97" spans="1:16" ht="13.2" x14ac:dyDescent="0.25">
      <c r="A97" s="186">
        <v>365</v>
      </c>
      <c r="B97" s="188">
        <f t="shared" si="2"/>
        <v>365</v>
      </c>
      <c r="C97" s="188" t="s">
        <v>383</v>
      </c>
      <c r="D97" s="186">
        <v>440</v>
      </c>
      <c r="E97" s="188">
        <f t="shared" si="3"/>
        <v>440</v>
      </c>
      <c r="F97" s="188" t="s">
        <v>384</v>
      </c>
      <c r="G97" s="49" t="s">
        <v>385</v>
      </c>
      <c r="H97" s="207"/>
      <c r="I97" s="208"/>
      <c r="J97" s="209"/>
      <c r="K97" s="209"/>
      <c r="L97" s="209"/>
      <c r="M97" s="210"/>
      <c r="N97" s="211"/>
      <c r="O97" s="211"/>
      <c r="P97" s="211"/>
    </row>
    <row r="98" spans="1:16" ht="13.2" x14ac:dyDescent="0.25">
      <c r="A98" s="186">
        <v>436</v>
      </c>
      <c r="B98" s="188">
        <f t="shared" si="2"/>
        <v>436</v>
      </c>
      <c r="C98" s="188" t="s">
        <v>372</v>
      </c>
      <c r="D98" s="186">
        <v>361</v>
      </c>
      <c r="E98" s="188">
        <f t="shared" si="3"/>
        <v>361</v>
      </c>
      <c r="F98" s="188" t="s">
        <v>371</v>
      </c>
      <c r="G98" s="49" t="s">
        <v>386</v>
      </c>
      <c r="H98" s="207"/>
      <c r="I98" s="208"/>
      <c r="J98" s="209"/>
      <c r="K98" s="209"/>
      <c r="L98" s="209"/>
      <c r="M98" s="210"/>
      <c r="N98" s="211"/>
      <c r="O98" s="211"/>
      <c r="P98" s="211"/>
    </row>
    <row r="99" spans="1:16" ht="13.2" x14ac:dyDescent="0.25">
      <c r="A99" s="186">
        <v>784</v>
      </c>
      <c r="B99" s="188">
        <f t="shared" si="2"/>
        <v>784</v>
      </c>
      <c r="C99" s="188" t="s">
        <v>387</v>
      </c>
      <c r="D99" s="186">
        <v>705</v>
      </c>
      <c r="E99" s="188">
        <f t="shared" si="3"/>
        <v>705</v>
      </c>
      <c r="F99" s="188" t="s">
        <v>388</v>
      </c>
      <c r="G99" s="49" t="s">
        <v>389</v>
      </c>
      <c r="H99" s="207"/>
      <c r="I99" s="208"/>
      <c r="J99" s="209"/>
      <c r="K99" s="209"/>
      <c r="L99" s="209"/>
      <c r="M99" s="210"/>
      <c r="N99" s="211"/>
      <c r="O99" s="211"/>
      <c r="P99" s="211"/>
    </row>
    <row r="100" spans="1:16" ht="13.2" x14ac:dyDescent="0.25">
      <c r="A100" s="186">
        <v>785</v>
      </c>
      <c r="B100" s="188">
        <f t="shared" si="2"/>
        <v>785</v>
      </c>
      <c r="C100" s="188" t="s">
        <v>390</v>
      </c>
      <c r="D100" s="186">
        <v>706</v>
      </c>
      <c r="E100" s="188">
        <f t="shared" si="3"/>
        <v>706</v>
      </c>
      <c r="F100" s="188" t="s">
        <v>391</v>
      </c>
      <c r="G100" s="49" t="s">
        <v>392</v>
      </c>
      <c r="H100" s="207"/>
      <c r="I100" s="208"/>
      <c r="J100" s="209"/>
      <c r="K100" s="209"/>
      <c r="L100" s="209"/>
      <c r="M100" s="210"/>
      <c r="N100" s="211"/>
      <c r="O100" s="211"/>
      <c r="P100" s="211"/>
    </row>
    <row r="101" spans="1:16" ht="13.2" x14ac:dyDescent="0.25">
      <c r="A101" s="186">
        <v>786</v>
      </c>
      <c r="B101" s="188">
        <f t="shared" si="2"/>
        <v>786</v>
      </c>
      <c r="C101" s="188" t="s">
        <v>393</v>
      </c>
      <c r="D101" s="186">
        <v>707</v>
      </c>
      <c r="E101" s="188">
        <f t="shared" si="3"/>
        <v>707</v>
      </c>
      <c r="F101" s="188" t="s">
        <v>394</v>
      </c>
      <c r="G101" s="49" t="s">
        <v>395</v>
      </c>
      <c r="H101" s="207"/>
      <c r="I101" s="208"/>
      <c r="J101" s="209"/>
      <c r="K101" s="209"/>
      <c r="L101" s="209"/>
      <c r="M101" s="210"/>
      <c r="N101" s="211"/>
      <c r="O101" s="211"/>
      <c r="P101" s="211"/>
    </row>
    <row r="102" spans="1:16" ht="13.2" x14ac:dyDescent="0.25">
      <c r="A102" s="186">
        <v>787</v>
      </c>
      <c r="B102" s="188">
        <f t="shared" si="2"/>
        <v>787</v>
      </c>
      <c r="C102" s="188" t="s">
        <v>396</v>
      </c>
      <c r="D102" s="186">
        <v>708</v>
      </c>
      <c r="E102" s="188">
        <f t="shared" si="3"/>
        <v>708</v>
      </c>
      <c r="F102" s="188" t="s">
        <v>397</v>
      </c>
      <c r="G102" s="49" t="s">
        <v>398</v>
      </c>
      <c r="H102" s="207"/>
      <c r="I102" s="208"/>
      <c r="J102" s="209"/>
      <c r="K102" s="209"/>
      <c r="L102" s="209"/>
      <c r="M102" s="210"/>
      <c r="N102" s="211"/>
      <c r="O102" s="211"/>
      <c r="P102" s="211"/>
    </row>
    <row r="103" spans="1:16" ht="13.2" x14ac:dyDescent="0.25">
      <c r="A103" s="186">
        <v>789</v>
      </c>
      <c r="B103" s="188">
        <f t="shared" si="2"/>
        <v>789</v>
      </c>
      <c r="C103" s="188" t="s">
        <v>399</v>
      </c>
      <c r="D103" s="186">
        <v>710</v>
      </c>
      <c r="E103" s="188">
        <f t="shared" si="3"/>
        <v>710</v>
      </c>
      <c r="F103" s="188" t="s">
        <v>400</v>
      </c>
      <c r="G103" s="49" t="s">
        <v>401</v>
      </c>
      <c r="H103" s="207"/>
      <c r="I103" s="208"/>
      <c r="J103" s="209"/>
      <c r="K103" s="209"/>
      <c r="L103" s="209"/>
      <c r="M103" s="210"/>
      <c r="N103" s="211"/>
      <c r="O103" s="211"/>
      <c r="P103" s="211"/>
    </row>
    <row r="104" spans="1:16" ht="13.2" x14ac:dyDescent="0.25">
      <c r="A104" s="186">
        <v>790</v>
      </c>
      <c r="B104" s="188">
        <f t="shared" si="2"/>
        <v>790</v>
      </c>
      <c r="C104" s="188" t="s">
        <v>402</v>
      </c>
      <c r="D104" s="186">
        <v>711</v>
      </c>
      <c r="E104" s="188">
        <f t="shared" si="3"/>
        <v>711</v>
      </c>
      <c r="F104" s="188" t="s">
        <v>403</v>
      </c>
      <c r="G104" s="49" t="s">
        <v>404</v>
      </c>
      <c r="H104" s="207"/>
      <c r="I104" s="208"/>
      <c r="J104" s="209"/>
      <c r="K104" s="209"/>
      <c r="L104" s="209"/>
      <c r="M104" s="210"/>
      <c r="N104" s="211"/>
      <c r="O104" s="211"/>
      <c r="P104" s="211"/>
    </row>
    <row r="105" spans="1:16" ht="13.2" x14ac:dyDescent="0.25">
      <c r="A105" s="186">
        <v>791</v>
      </c>
      <c r="B105" s="188">
        <f t="shared" si="2"/>
        <v>791</v>
      </c>
      <c r="C105" s="188" t="s">
        <v>405</v>
      </c>
      <c r="D105" s="186">
        <v>712</v>
      </c>
      <c r="E105" s="188">
        <f t="shared" si="3"/>
        <v>712</v>
      </c>
      <c r="F105" s="188" t="s">
        <v>406</v>
      </c>
      <c r="G105" s="49" t="s">
        <v>407</v>
      </c>
      <c r="H105" s="207"/>
      <c r="I105" s="208"/>
      <c r="J105" s="209"/>
      <c r="K105" s="209"/>
      <c r="L105" s="209"/>
      <c r="M105" s="210"/>
      <c r="N105" s="211"/>
      <c r="O105" s="211"/>
      <c r="P105" s="211"/>
    </row>
    <row r="106" spans="1:16" ht="13.2" x14ac:dyDescent="0.25">
      <c r="A106" s="186">
        <v>792</v>
      </c>
      <c r="B106" s="188">
        <f t="shared" si="2"/>
        <v>792</v>
      </c>
      <c r="C106" s="188" t="s">
        <v>408</v>
      </c>
      <c r="D106" s="186">
        <v>713</v>
      </c>
      <c r="E106" s="188">
        <f t="shared" si="3"/>
        <v>713</v>
      </c>
      <c r="F106" s="188" t="s">
        <v>409</v>
      </c>
      <c r="G106" s="49" t="s">
        <v>410</v>
      </c>
      <c r="H106" s="207"/>
      <c r="I106" s="208"/>
      <c r="J106" s="209"/>
      <c r="K106" s="209"/>
      <c r="L106" s="209"/>
      <c r="M106" s="210"/>
      <c r="N106" s="211"/>
      <c r="O106" s="211"/>
      <c r="P106" s="211"/>
    </row>
    <row r="107" spans="1:16" ht="13.2" x14ac:dyDescent="0.25">
      <c r="A107" s="186">
        <v>793</v>
      </c>
      <c r="B107" s="188">
        <f t="shared" si="2"/>
        <v>793</v>
      </c>
      <c r="C107" s="188" t="s">
        <v>411</v>
      </c>
      <c r="D107" s="186">
        <v>714</v>
      </c>
      <c r="E107" s="188">
        <f t="shared" si="3"/>
        <v>714</v>
      </c>
      <c r="F107" s="188" t="s">
        <v>412</v>
      </c>
      <c r="G107" s="49" t="s">
        <v>413</v>
      </c>
      <c r="H107" s="207"/>
      <c r="I107" s="208"/>
      <c r="J107" s="209"/>
      <c r="K107" s="209"/>
      <c r="L107" s="209"/>
      <c r="M107" s="210"/>
      <c r="N107" s="211"/>
      <c r="O107" s="211"/>
      <c r="P107" s="211"/>
    </row>
    <row r="108" spans="1:16" ht="13.2" x14ac:dyDescent="0.25">
      <c r="A108" s="186">
        <v>795</v>
      </c>
      <c r="B108" s="188">
        <f t="shared" si="2"/>
        <v>795</v>
      </c>
      <c r="C108" s="188" t="s">
        <v>414</v>
      </c>
      <c r="D108" s="186">
        <v>716</v>
      </c>
      <c r="E108" s="188">
        <f t="shared" si="3"/>
        <v>716</v>
      </c>
      <c r="F108" s="188" t="s">
        <v>415</v>
      </c>
      <c r="G108" s="49" t="s">
        <v>416</v>
      </c>
      <c r="H108" s="207"/>
      <c r="I108" s="208"/>
      <c r="J108" s="209"/>
      <c r="K108" s="209"/>
      <c r="L108" s="209"/>
      <c r="M108" s="210"/>
      <c r="N108" s="211"/>
      <c r="O108" s="211"/>
      <c r="P108" s="211"/>
    </row>
    <row r="109" spans="1:16" ht="13.2" x14ac:dyDescent="0.25">
      <c r="A109" s="186">
        <v>796</v>
      </c>
      <c r="B109" s="188">
        <f t="shared" si="2"/>
        <v>796</v>
      </c>
      <c r="C109" s="188" t="s">
        <v>417</v>
      </c>
      <c r="D109" s="186">
        <v>717</v>
      </c>
      <c r="E109" s="188">
        <f t="shared" si="3"/>
        <v>717</v>
      </c>
      <c r="F109" s="188" t="s">
        <v>418</v>
      </c>
      <c r="G109" s="49" t="s">
        <v>419</v>
      </c>
      <c r="H109" s="207"/>
      <c r="I109" s="208"/>
      <c r="J109" s="209"/>
      <c r="K109" s="209"/>
      <c r="L109" s="209"/>
      <c r="M109" s="210"/>
      <c r="N109" s="211"/>
      <c r="O109" s="211"/>
      <c r="P109" s="211"/>
    </row>
    <row r="110" spans="1:16" ht="13.2" x14ac:dyDescent="0.25">
      <c r="A110" s="186">
        <v>797</v>
      </c>
      <c r="B110" s="188">
        <f t="shared" si="2"/>
        <v>797</v>
      </c>
      <c r="C110" s="188" t="s">
        <v>420</v>
      </c>
      <c r="D110" s="186">
        <v>718</v>
      </c>
      <c r="E110" s="188">
        <f t="shared" si="3"/>
        <v>718</v>
      </c>
      <c r="F110" s="188" t="s">
        <v>421</v>
      </c>
      <c r="G110" s="49" t="s">
        <v>422</v>
      </c>
      <c r="H110" s="207"/>
      <c r="I110" s="208"/>
      <c r="J110" s="209"/>
      <c r="K110" s="209"/>
      <c r="L110" s="209"/>
      <c r="M110" s="210"/>
      <c r="N110" s="211"/>
      <c r="O110" s="211"/>
      <c r="P110" s="211"/>
    </row>
    <row r="111" spans="1:16" ht="13.2" x14ac:dyDescent="0.25">
      <c r="A111" s="186">
        <v>799</v>
      </c>
      <c r="B111" s="188">
        <f t="shared" si="2"/>
        <v>799</v>
      </c>
      <c r="C111" s="188" t="s">
        <v>423</v>
      </c>
      <c r="D111" s="186">
        <v>720</v>
      </c>
      <c r="E111" s="188">
        <f t="shared" si="3"/>
        <v>720</v>
      </c>
      <c r="F111" s="188" t="s">
        <v>424</v>
      </c>
      <c r="G111" s="49" t="s">
        <v>425</v>
      </c>
      <c r="H111" s="207"/>
      <c r="I111" s="208"/>
      <c r="J111" s="209"/>
      <c r="K111" s="209"/>
      <c r="L111" s="209"/>
      <c r="M111" s="210"/>
      <c r="N111" s="211"/>
      <c r="O111" s="211"/>
      <c r="P111" s="211"/>
    </row>
    <row r="112" spans="1:16" ht="26.4" x14ac:dyDescent="0.25">
      <c r="A112" s="186">
        <v>824</v>
      </c>
      <c r="B112" s="188">
        <f t="shared" si="2"/>
        <v>824</v>
      </c>
      <c r="C112" s="188" t="s">
        <v>426</v>
      </c>
      <c r="D112" s="186">
        <v>600</v>
      </c>
      <c r="E112" s="188">
        <f t="shared" si="3"/>
        <v>600</v>
      </c>
      <c r="F112" s="188" t="s">
        <v>74</v>
      </c>
      <c r="G112" s="49" t="s">
        <v>427</v>
      </c>
      <c r="H112" s="207"/>
      <c r="I112" s="208"/>
      <c r="J112" s="209"/>
      <c r="K112" s="209"/>
      <c r="L112" s="209"/>
      <c r="M112" s="210"/>
      <c r="N112" s="211"/>
      <c r="O112" s="211"/>
      <c r="P112" s="211"/>
    </row>
    <row r="113" spans="1:16" ht="26.4" x14ac:dyDescent="0.25">
      <c r="A113" s="186">
        <v>825</v>
      </c>
      <c r="B113" s="188">
        <f t="shared" si="2"/>
        <v>825</v>
      </c>
      <c r="C113" s="188" t="s">
        <v>428</v>
      </c>
      <c r="D113" s="186">
        <v>601</v>
      </c>
      <c r="E113" s="188">
        <f t="shared" si="3"/>
        <v>601</v>
      </c>
      <c r="F113" s="188" t="s">
        <v>429</v>
      </c>
      <c r="G113" s="49" t="s">
        <v>430</v>
      </c>
      <c r="H113" s="207"/>
      <c r="I113" s="208"/>
      <c r="J113" s="209"/>
      <c r="K113" s="209"/>
      <c r="L113" s="209"/>
      <c r="M113" s="210"/>
      <c r="N113" s="211"/>
      <c r="O113" s="211"/>
      <c r="P113" s="211"/>
    </row>
    <row r="114" spans="1:16" ht="13.2" x14ac:dyDescent="0.25">
      <c r="A114" s="186">
        <v>826</v>
      </c>
      <c r="B114" s="188">
        <f t="shared" si="2"/>
        <v>826</v>
      </c>
      <c r="C114" s="188" t="s">
        <v>431</v>
      </c>
      <c r="D114" s="186">
        <v>602</v>
      </c>
      <c r="E114" s="188">
        <f t="shared" si="3"/>
        <v>602</v>
      </c>
      <c r="F114" s="188" t="s">
        <v>432</v>
      </c>
      <c r="G114" s="49" t="s">
        <v>433</v>
      </c>
      <c r="H114" s="207"/>
      <c r="I114" s="208"/>
      <c r="J114" s="209"/>
      <c r="K114" s="209"/>
      <c r="L114" s="209"/>
      <c r="M114" s="210"/>
      <c r="N114" s="211"/>
      <c r="O114" s="211"/>
      <c r="P114" s="211"/>
    </row>
    <row r="115" spans="1:16" ht="26.4" x14ac:dyDescent="0.25">
      <c r="A115" s="186">
        <v>827</v>
      </c>
      <c r="B115" s="188">
        <f t="shared" si="2"/>
        <v>827</v>
      </c>
      <c r="C115" s="188" t="s">
        <v>434</v>
      </c>
      <c r="D115" s="186">
        <v>603</v>
      </c>
      <c r="E115" s="188">
        <f t="shared" si="3"/>
        <v>603</v>
      </c>
      <c r="F115" s="188" t="s">
        <v>435</v>
      </c>
      <c r="G115" s="49" t="s">
        <v>436</v>
      </c>
      <c r="H115" s="207"/>
      <c r="I115" s="208"/>
      <c r="J115" s="209"/>
      <c r="K115" s="209"/>
      <c r="L115" s="209"/>
      <c r="M115" s="210"/>
      <c r="N115" s="211"/>
      <c r="O115" s="211"/>
      <c r="P115" s="211"/>
    </row>
    <row r="116" spans="1:16" ht="13.2" x14ac:dyDescent="0.25">
      <c r="A116" s="186">
        <v>831</v>
      </c>
      <c r="B116" s="188">
        <f t="shared" si="2"/>
        <v>831</v>
      </c>
      <c r="C116" s="188" t="s">
        <v>437</v>
      </c>
      <c r="D116" s="186"/>
      <c r="E116" s="188" t="str">
        <f t="shared" si="3"/>
        <v/>
      </c>
      <c r="F116" s="188" t="s">
        <v>68</v>
      </c>
      <c r="G116" s="49" t="s">
        <v>438</v>
      </c>
      <c r="H116" s="207"/>
      <c r="I116" s="208"/>
      <c r="J116" s="209"/>
      <c r="K116" s="209"/>
      <c r="L116" s="209"/>
      <c r="M116" s="210"/>
      <c r="N116" s="211"/>
      <c r="O116" s="211"/>
      <c r="P116" s="211"/>
    </row>
    <row r="117" spans="1:16" ht="13.2" x14ac:dyDescent="0.25">
      <c r="A117" s="186">
        <v>832</v>
      </c>
      <c r="B117" s="188">
        <f t="shared" si="2"/>
        <v>832</v>
      </c>
      <c r="C117" s="188" t="s">
        <v>439</v>
      </c>
      <c r="D117" s="186"/>
      <c r="E117" s="188" t="str">
        <f t="shared" si="3"/>
        <v/>
      </c>
      <c r="F117" s="188" t="s">
        <v>68</v>
      </c>
      <c r="G117" s="49" t="s">
        <v>440</v>
      </c>
      <c r="H117" s="207"/>
      <c r="I117" s="208"/>
      <c r="J117" s="209"/>
      <c r="K117" s="209"/>
      <c r="L117" s="209"/>
      <c r="M117" s="210"/>
      <c r="N117" s="211"/>
      <c r="O117" s="211"/>
      <c r="P117" s="211"/>
    </row>
    <row r="118" spans="1:16" ht="26.4" x14ac:dyDescent="0.25">
      <c r="A118" s="186">
        <v>833</v>
      </c>
      <c r="B118" s="188">
        <f t="shared" si="2"/>
        <v>833</v>
      </c>
      <c r="C118" s="188" t="s">
        <v>441</v>
      </c>
      <c r="D118" s="186">
        <v>684</v>
      </c>
      <c r="E118" s="188">
        <f t="shared" si="3"/>
        <v>684</v>
      </c>
      <c r="F118" s="188">
        <v>1170000817034</v>
      </c>
      <c r="G118" s="49" t="s">
        <v>442</v>
      </c>
      <c r="H118" s="207"/>
      <c r="I118" s="208"/>
      <c r="J118" s="209"/>
      <c r="K118" s="209"/>
      <c r="L118" s="209"/>
      <c r="M118" s="210"/>
      <c r="N118" s="211"/>
      <c r="O118" s="211"/>
      <c r="P118" s="211"/>
    </row>
    <row r="119" spans="1:16" ht="13.2" x14ac:dyDescent="0.25">
      <c r="A119" s="186">
        <v>834</v>
      </c>
      <c r="B119" s="188">
        <f t="shared" si="2"/>
        <v>834</v>
      </c>
      <c r="C119" s="188" t="s">
        <v>443</v>
      </c>
      <c r="D119" s="186"/>
      <c r="E119" s="188" t="str">
        <f t="shared" si="3"/>
        <v/>
      </c>
      <c r="F119" s="188" t="s">
        <v>68</v>
      </c>
      <c r="G119" s="49" t="s">
        <v>444</v>
      </c>
      <c r="H119" s="207"/>
      <c r="I119" s="208"/>
      <c r="J119" s="209"/>
      <c r="K119" s="209"/>
      <c r="L119" s="209"/>
      <c r="M119" s="210"/>
      <c r="N119" s="211"/>
      <c r="O119" s="211"/>
      <c r="P119" s="211"/>
    </row>
    <row r="120" spans="1:16" ht="26.4" x14ac:dyDescent="0.25">
      <c r="A120" s="186">
        <v>835</v>
      </c>
      <c r="B120" s="188">
        <f t="shared" si="2"/>
        <v>835</v>
      </c>
      <c r="C120" s="188" t="s">
        <v>445</v>
      </c>
      <c r="D120" s="186">
        <v>416</v>
      </c>
      <c r="E120" s="188">
        <f t="shared" si="3"/>
        <v>416</v>
      </c>
      <c r="F120" s="188">
        <v>1170000730127</v>
      </c>
      <c r="G120" s="49" t="s">
        <v>446</v>
      </c>
      <c r="H120" s="207"/>
      <c r="I120" s="208"/>
      <c r="J120" s="209"/>
      <c r="K120" s="209"/>
      <c r="L120" s="209"/>
      <c r="M120" s="210"/>
      <c r="N120" s="211"/>
      <c r="O120" s="211"/>
      <c r="P120" s="211"/>
    </row>
    <row r="121" spans="1:16" ht="13.2" x14ac:dyDescent="0.25">
      <c r="A121" s="186">
        <v>836</v>
      </c>
      <c r="B121" s="188">
        <f t="shared" si="2"/>
        <v>836</v>
      </c>
      <c r="C121" s="188" t="s">
        <v>447</v>
      </c>
      <c r="D121" s="186"/>
      <c r="E121" s="188" t="str">
        <f t="shared" si="3"/>
        <v/>
      </c>
      <c r="F121" s="188" t="s">
        <v>68</v>
      </c>
      <c r="G121" s="49" t="s">
        <v>448</v>
      </c>
      <c r="H121" s="207"/>
      <c r="I121" s="208"/>
      <c r="J121" s="209"/>
      <c r="K121" s="209"/>
      <c r="L121" s="209"/>
      <c r="M121" s="210"/>
      <c r="N121" s="211"/>
      <c r="O121" s="211"/>
      <c r="P121" s="211"/>
    </row>
    <row r="122" spans="1:16" ht="13.2" x14ac:dyDescent="0.25">
      <c r="A122" s="186">
        <v>838</v>
      </c>
      <c r="B122" s="188">
        <f t="shared" si="2"/>
        <v>838</v>
      </c>
      <c r="C122" s="188" t="s">
        <v>449</v>
      </c>
      <c r="D122" s="186">
        <v>7043</v>
      </c>
      <c r="E122" s="188">
        <f t="shared" si="3"/>
        <v>7043</v>
      </c>
      <c r="F122" s="188">
        <v>7043</v>
      </c>
      <c r="G122" s="49" t="s">
        <v>450</v>
      </c>
      <c r="H122" s="207"/>
      <c r="I122" s="208"/>
      <c r="J122" s="209"/>
      <c r="K122" s="209"/>
      <c r="L122" s="209"/>
      <c r="M122" s="210"/>
      <c r="N122" s="211"/>
      <c r="O122" s="211"/>
      <c r="P122" s="211"/>
    </row>
    <row r="123" spans="1:16" ht="13.2" x14ac:dyDescent="0.25">
      <c r="A123" s="186">
        <v>839</v>
      </c>
      <c r="B123" s="188">
        <f t="shared" si="2"/>
        <v>839</v>
      </c>
      <c r="C123" s="188" t="s">
        <v>451</v>
      </c>
      <c r="D123" s="186"/>
      <c r="E123" s="188" t="str">
        <f t="shared" si="3"/>
        <v/>
      </c>
      <c r="F123" s="188" t="s">
        <v>68</v>
      </c>
      <c r="G123" s="49" t="s">
        <v>452</v>
      </c>
      <c r="H123" s="207"/>
      <c r="I123" s="208"/>
      <c r="J123" s="209"/>
      <c r="K123" s="209"/>
      <c r="L123" s="209"/>
      <c r="M123" s="210"/>
      <c r="N123" s="211"/>
      <c r="O123" s="211"/>
      <c r="P123" s="211"/>
    </row>
    <row r="124" spans="1:16" ht="26.4" x14ac:dyDescent="0.25">
      <c r="A124" s="186">
        <v>840</v>
      </c>
      <c r="B124" s="188">
        <f t="shared" si="2"/>
        <v>840</v>
      </c>
      <c r="C124" s="188" t="s">
        <v>453</v>
      </c>
      <c r="D124" s="186"/>
      <c r="E124" s="188" t="str">
        <f t="shared" si="3"/>
        <v/>
      </c>
      <c r="F124" s="188" t="s">
        <v>68</v>
      </c>
      <c r="G124" s="49" t="s">
        <v>454</v>
      </c>
      <c r="H124" s="207"/>
      <c r="I124" s="208"/>
      <c r="J124" s="209"/>
      <c r="K124" s="209"/>
      <c r="L124" s="209"/>
      <c r="M124" s="210"/>
      <c r="N124" s="211"/>
      <c r="O124" s="211"/>
      <c r="P124" s="211"/>
    </row>
    <row r="125" spans="1:16" ht="13.2" x14ac:dyDescent="0.25">
      <c r="A125" s="186">
        <v>841</v>
      </c>
      <c r="B125" s="188">
        <f t="shared" si="2"/>
        <v>841</v>
      </c>
      <c r="C125" s="188" t="s">
        <v>455</v>
      </c>
      <c r="D125" s="186"/>
      <c r="E125" s="188" t="str">
        <f t="shared" si="3"/>
        <v/>
      </c>
      <c r="F125" s="188" t="s">
        <v>68</v>
      </c>
      <c r="G125" s="49" t="s">
        <v>456</v>
      </c>
      <c r="H125" s="207"/>
      <c r="I125" s="208"/>
      <c r="J125" s="209"/>
      <c r="K125" s="209"/>
      <c r="L125" s="209"/>
      <c r="M125" s="210"/>
      <c r="N125" s="211"/>
      <c r="O125" s="211"/>
      <c r="P125" s="211"/>
    </row>
    <row r="126" spans="1:16" ht="13.2" x14ac:dyDescent="0.25">
      <c r="A126" s="186">
        <v>845</v>
      </c>
      <c r="B126" s="188">
        <f t="shared" si="2"/>
        <v>845</v>
      </c>
      <c r="C126" s="188" t="s">
        <v>457</v>
      </c>
      <c r="D126" s="186">
        <v>635</v>
      </c>
      <c r="E126" s="188">
        <f t="shared" si="3"/>
        <v>635</v>
      </c>
      <c r="F126" s="188" t="s">
        <v>458</v>
      </c>
      <c r="G126" s="49" t="s">
        <v>459</v>
      </c>
      <c r="H126" s="207"/>
      <c r="I126" s="208"/>
      <c r="J126" s="209"/>
      <c r="K126" s="209"/>
      <c r="L126" s="209"/>
      <c r="M126" s="210"/>
      <c r="N126" s="211"/>
      <c r="O126" s="211"/>
      <c r="P126" s="211"/>
    </row>
    <row r="127" spans="1:16" ht="13.2" x14ac:dyDescent="0.25">
      <c r="A127" s="186">
        <v>846</v>
      </c>
      <c r="B127" s="188">
        <f t="shared" si="2"/>
        <v>846</v>
      </c>
      <c r="C127" s="188" t="s">
        <v>460</v>
      </c>
      <c r="D127" s="186">
        <v>700</v>
      </c>
      <c r="E127" s="188">
        <f t="shared" si="3"/>
        <v>700</v>
      </c>
      <c r="F127" s="188" t="s">
        <v>461</v>
      </c>
      <c r="G127" s="49" t="s">
        <v>462</v>
      </c>
      <c r="H127" s="207"/>
      <c r="I127" s="208"/>
      <c r="J127" s="209"/>
      <c r="K127" s="209"/>
      <c r="L127" s="209"/>
      <c r="M127" s="210"/>
      <c r="N127" s="211"/>
      <c r="O127" s="211"/>
      <c r="P127" s="211"/>
    </row>
    <row r="128" spans="1:16" ht="26.4" x14ac:dyDescent="0.25">
      <c r="A128" s="186">
        <v>847</v>
      </c>
      <c r="B128" s="188">
        <f t="shared" si="2"/>
        <v>847</v>
      </c>
      <c r="C128" s="188" t="s">
        <v>463</v>
      </c>
      <c r="D128" s="186"/>
      <c r="E128" s="188" t="str">
        <f t="shared" si="3"/>
        <v/>
      </c>
      <c r="F128" s="188" t="s">
        <v>68</v>
      </c>
      <c r="G128" s="49" t="s">
        <v>464</v>
      </c>
      <c r="H128" s="207"/>
      <c r="I128" s="208"/>
      <c r="J128" s="209"/>
      <c r="K128" s="209"/>
      <c r="L128" s="209"/>
      <c r="M128" s="210"/>
      <c r="N128" s="211"/>
      <c r="O128" s="211"/>
      <c r="P128" s="211"/>
    </row>
    <row r="129" spans="1:16" ht="13.2" x14ac:dyDescent="0.25">
      <c r="A129" s="186">
        <v>848</v>
      </c>
      <c r="B129" s="188">
        <f t="shared" si="2"/>
        <v>848</v>
      </c>
      <c r="C129" s="188" t="s">
        <v>465</v>
      </c>
      <c r="D129" s="186">
        <v>632</v>
      </c>
      <c r="E129" s="188">
        <f t="shared" si="3"/>
        <v>632</v>
      </c>
      <c r="F129" s="188" t="s">
        <v>466</v>
      </c>
      <c r="G129" s="49" t="s">
        <v>467</v>
      </c>
      <c r="H129" s="207"/>
      <c r="I129" s="208"/>
      <c r="J129" s="209"/>
      <c r="K129" s="209"/>
      <c r="L129" s="209"/>
      <c r="M129" s="210"/>
      <c r="N129" s="211"/>
      <c r="O129" s="211"/>
      <c r="P129" s="211"/>
    </row>
    <row r="130" spans="1:16" ht="13.2" x14ac:dyDescent="0.25">
      <c r="A130" s="186">
        <v>849</v>
      </c>
      <c r="B130" s="188">
        <f t="shared" si="2"/>
        <v>849</v>
      </c>
      <c r="C130" s="188" t="s">
        <v>468</v>
      </c>
      <c r="D130" s="186">
        <v>611</v>
      </c>
      <c r="E130" s="188">
        <f t="shared" si="3"/>
        <v>611</v>
      </c>
      <c r="F130" s="188" t="s">
        <v>469</v>
      </c>
      <c r="G130" s="49" t="s">
        <v>470</v>
      </c>
      <c r="H130" s="207"/>
      <c r="I130" s="208"/>
      <c r="J130" s="209"/>
      <c r="K130" s="209"/>
      <c r="L130" s="209"/>
      <c r="M130" s="210"/>
      <c r="N130" s="211"/>
      <c r="O130" s="211"/>
      <c r="P130" s="211"/>
    </row>
    <row r="131" spans="1:16" ht="13.2" x14ac:dyDescent="0.25">
      <c r="A131" s="186">
        <v>852</v>
      </c>
      <c r="B131" s="188">
        <f t="shared" si="2"/>
        <v>852</v>
      </c>
      <c r="C131" s="188" t="s">
        <v>471</v>
      </c>
      <c r="D131" s="186">
        <v>640</v>
      </c>
      <c r="E131" s="188">
        <f t="shared" si="3"/>
        <v>640</v>
      </c>
      <c r="F131" s="188" t="s">
        <v>472</v>
      </c>
      <c r="G131" s="49" t="s">
        <v>473</v>
      </c>
      <c r="H131" s="207"/>
      <c r="I131" s="208"/>
      <c r="J131" s="209"/>
      <c r="K131" s="209"/>
      <c r="L131" s="209"/>
      <c r="M131" s="210"/>
      <c r="N131" s="211"/>
      <c r="O131" s="211"/>
      <c r="P131" s="211"/>
    </row>
    <row r="132" spans="1:16" ht="13.2" x14ac:dyDescent="0.25">
      <c r="A132" s="186">
        <v>853</v>
      </c>
      <c r="B132" s="188">
        <f t="shared" si="2"/>
        <v>853</v>
      </c>
      <c r="C132" s="188" t="s">
        <v>474</v>
      </c>
      <c r="D132" s="186">
        <v>612</v>
      </c>
      <c r="E132" s="188">
        <f t="shared" si="3"/>
        <v>612</v>
      </c>
      <c r="F132" s="188" t="s">
        <v>475</v>
      </c>
      <c r="G132" s="49" t="s">
        <v>476</v>
      </c>
      <c r="H132" s="207"/>
      <c r="I132" s="208"/>
      <c r="J132" s="209"/>
      <c r="K132" s="209"/>
      <c r="L132" s="209"/>
      <c r="M132" s="210"/>
      <c r="N132" s="211"/>
      <c r="O132" s="211"/>
      <c r="P132" s="211"/>
    </row>
    <row r="133" spans="1:16" ht="13.2" x14ac:dyDescent="0.25">
      <c r="A133" s="186">
        <v>854</v>
      </c>
      <c r="B133" s="188">
        <f t="shared" si="2"/>
        <v>854</v>
      </c>
      <c r="C133" s="188" t="s">
        <v>477</v>
      </c>
      <c r="D133" s="186">
        <v>613</v>
      </c>
      <c r="E133" s="188">
        <f t="shared" si="3"/>
        <v>613</v>
      </c>
      <c r="F133" s="188" t="s">
        <v>478</v>
      </c>
      <c r="G133" s="49" t="s">
        <v>479</v>
      </c>
      <c r="H133" s="207"/>
      <c r="I133" s="208"/>
      <c r="J133" s="209"/>
      <c r="K133" s="209"/>
      <c r="L133" s="209"/>
      <c r="M133" s="210"/>
      <c r="N133" s="211"/>
      <c r="O133" s="211"/>
      <c r="P133" s="211"/>
    </row>
    <row r="134" spans="1:16" ht="13.2" x14ac:dyDescent="0.25">
      <c r="A134" s="186">
        <v>855</v>
      </c>
      <c r="B134" s="188">
        <f t="shared" si="2"/>
        <v>855</v>
      </c>
      <c r="C134" s="188" t="s">
        <v>480</v>
      </c>
      <c r="D134" s="186">
        <v>614</v>
      </c>
      <c r="E134" s="188">
        <f t="shared" si="3"/>
        <v>614</v>
      </c>
      <c r="F134" s="188" t="s">
        <v>481</v>
      </c>
      <c r="G134" s="49" t="s">
        <v>482</v>
      </c>
      <c r="H134" s="207"/>
      <c r="I134" s="208"/>
      <c r="J134" s="209"/>
      <c r="K134" s="209"/>
      <c r="L134" s="209"/>
      <c r="M134" s="210"/>
      <c r="N134" s="211"/>
      <c r="O134" s="211"/>
      <c r="P134" s="211"/>
    </row>
    <row r="135" spans="1:16" ht="26.4" x14ac:dyDescent="0.25">
      <c r="A135" s="186">
        <v>856</v>
      </c>
      <c r="B135" s="188">
        <f t="shared" si="2"/>
        <v>856</v>
      </c>
      <c r="C135" s="188" t="s">
        <v>483</v>
      </c>
      <c r="D135" s="186"/>
      <c r="E135" s="188" t="str">
        <f t="shared" si="3"/>
        <v/>
      </c>
      <c r="F135" s="188" t="s">
        <v>68</v>
      </c>
      <c r="G135" s="49" t="s">
        <v>484</v>
      </c>
      <c r="H135" s="207"/>
      <c r="I135" s="208"/>
      <c r="J135" s="209"/>
      <c r="K135" s="209"/>
      <c r="L135" s="209"/>
      <c r="M135" s="210"/>
      <c r="N135" s="211"/>
      <c r="O135" s="211"/>
      <c r="P135" s="211"/>
    </row>
    <row r="136" spans="1:16" ht="13.2" x14ac:dyDescent="0.25">
      <c r="A136" s="186">
        <v>857</v>
      </c>
      <c r="B136" s="188">
        <f t="shared" si="2"/>
        <v>857</v>
      </c>
      <c r="C136" s="188" t="s">
        <v>485</v>
      </c>
      <c r="D136" s="186">
        <v>615</v>
      </c>
      <c r="E136" s="188">
        <f t="shared" si="3"/>
        <v>615</v>
      </c>
      <c r="F136" s="188" t="s">
        <v>486</v>
      </c>
      <c r="G136" s="49" t="s">
        <v>487</v>
      </c>
      <c r="H136" s="207"/>
      <c r="I136" s="208"/>
      <c r="J136" s="209"/>
      <c r="K136" s="209"/>
      <c r="L136" s="209"/>
      <c r="M136" s="210"/>
      <c r="N136" s="211"/>
      <c r="O136" s="211"/>
      <c r="P136" s="211"/>
    </row>
    <row r="137" spans="1:16" ht="13.2" x14ac:dyDescent="0.25">
      <c r="A137" s="186">
        <v>858</v>
      </c>
      <c r="B137" s="188">
        <f t="shared" si="2"/>
        <v>858</v>
      </c>
      <c r="C137" s="188" t="s">
        <v>488</v>
      </c>
      <c r="D137" s="186">
        <v>616</v>
      </c>
      <c r="E137" s="188">
        <f t="shared" si="3"/>
        <v>616</v>
      </c>
      <c r="F137" s="188" t="s">
        <v>74</v>
      </c>
      <c r="G137" s="49" t="s">
        <v>489</v>
      </c>
      <c r="H137" s="207"/>
      <c r="I137" s="208"/>
      <c r="J137" s="209"/>
      <c r="K137" s="209"/>
      <c r="L137" s="209"/>
      <c r="M137" s="210"/>
      <c r="N137" s="211"/>
      <c r="O137" s="211"/>
      <c r="P137" s="211"/>
    </row>
    <row r="138" spans="1:16" ht="13.2" x14ac:dyDescent="0.25">
      <c r="A138" s="186">
        <v>859</v>
      </c>
      <c r="B138" s="188">
        <f t="shared" si="2"/>
        <v>859</v>
      </c>
      <c r="C138" s="188" t="s">
        <v>490</v>
      </c>
      <c r="D138" s="186">
        <v>617</v>
      </c>
      <c r="E138" s="188">
        <f t="shared" si="3"/>
        <v>617</v>
      </c>
      <c r="F138" s="188" t="s">
        <v>491</v>
      </c>
      <c r="G138" s="49" t="s">
        <v>492</v>
      </c>
      <c r="H138" s="207"/>
      <c r="I138" s="208"/>
      <c r="J138" s="209"/>
      <c r="K138" s="209"/>
      <c r="L138" s="209"/>
      <c r="M138" s="210"/>
      <c r="N138" s="211"/>
      <c r="O138" s="211"/>
      <c r="P138" s="211"/>
    </row>
    <row r="139" spans="1:16" ht="13.2" x14ac:dyDescent="0.25">
      <c r="A139" s="186">
        <v>860</v>
      </c>
      <c r="B139" s="188">
        <f t="shared" si="2"/>
        <v>860</v>
      </c>
      <c r="C139" s="188" t="s">
        <v>493</v>
      </c>
      <c r="D139" s="186">
        <v>618</v>
      </c>
      <c r="E139" s="188">
        <f t="shared" si="3"/>
        <v>618</v>
      </c>
      <c r="F139" s="188" t="s">
        <v>494</v>
      </c>
      <c r="G139" s="49" t="s">
        <v>495</v>
      </c>
      <c r="H139" s="207"/>
      <c r="I139" s="208"/>
      <c r="J139" s="209"/>
      <c r="K139" s="209"/>
      <c r="L139" s="209"/>
      <c r="M139" s="210"/>
      <c r="N139" s="211"/>
      <c r="O139" s="211"/>
      <c r="P139" s="211"/>
    </row>
    <row r="140" spans="1:16" ht="13.2" x14ac:dyDescent="0.25">
      <c r="A140" s="186">
        <v>861</v>
      </c>
      <c r="B140" s="188">
        <f t="shared" si="2"/>
        <v>861</v>
      </c>
      <c r="C140" s="188" t="s">
        <v>496</v>
      </c>
      <c r="D140" s="186">
        <v>619</v>
      </c>
      <c r="E140" s="188">
        <f t="shared" si="3"/>
        <v>619</v>
      </c>
      <c r="F140" s="188" t="s">
        <v>497</v>
      </c>
      <c r="G140" s="49" t="s">
        <v>498</v>
      </c>
      <c r="H140" s="207"/>
      <c r="I140" s="208"/>
      <c r="J140" s="209"/>
      <c r="K140" s="209"/>
      <c r="L140" s="209"/>
      <c r="M140" s="210"/>
      <c r="N140" s="211"/>
      <c r="O140" s="211"/>
      <c r="P140" s="211"/>
    </row>
    <row r="141" spans="1:16" ht="13.2" x14ac:dyDescent="0.25">
      <c r="A141" s="186">
        <v>862</v>
      </c>
      <c r="B141" s="188">
        <f t="shared" ref="B141:B204" si="4">IF(A141="","",A141)</f>
        <v>862</v>
      </c>
      <c r="C141" s="188" t="s">
        <v>499</v>
      </c>
      <c r="D141" s="186">
        <v>620</v>
      </c>
      <c r="E141" s="188">
        <f t="shared" ref="E141:E204" si="5">IF(D141="","",D141)</f>
        <v>620</v>
      </c>
      <c r="F141" s="188" t="s">
        <v>500</v>
      </c>
      <c r="G141" s="49" t="s">
        <v>501</v>
      </c>
      <c r="H141" s="207"/>
      <c r="I141" s="208"/>
      <c r="J141" s="209"/>
      <c r="K141" s="209"/>
      <c r="L141" s="209"/>
      <c r="M141" s="210"/>
      <c r="N141" s="211"/>
      <c r="O141" s="211"/>
      <c r="P141" s="211"/>
    </row>
    <row r="142" spans="1:16" ht="13.2" x14ac:dyDescent="0.25">
      <c r="A142" s="186">
        <v>863</v>
      </c>
      <c r="B142" s="188">
        <f t="shared" si="4"/>
        <v>863</v>
      </c>
      <c r="C142" s="188" t="s">
        <v>502</v>
      </c>
      <c r="D142" s="186"/>
      <c r="E142" s="188" t="str">
        <f t="shared" si="5"/>
        <v/>
      </c>
      <c r="F142" s="188" t="s">
        <v>68</v>
      </c>
      <c r="G142" s="49" t="s">
        <v>503</v>
      </c>
      <c r="H142" s="207"/>
      <c r="I142" s="208"/>
      <c r="J142" s="209"/>
      <c r="K142" s="209"/>
      <c r="L142" s="209"/>
      <c r="M142" s="210"/>
      <c r="N142" s="211"/>
      <c r="O142" s="211"/>
      <c r="P142" s="211"/>
    </row>
    <row r="143" spans="1:16" ht="13.2" x14ac:dyDescent="0.25">
      <c r="A143" s="186">
        <v>864</v>
      </c>
      <c r="B143" s="188">
        <f t="shared" si="4"/>
        <v>864</v>
      </c>
      <c r="C143" s="188" t="s">
        <v>504</v>
      </c>
      <c r="D143" s="186">
        <v>621</v>
      </c>
      <c r="E143" s="188">
        <f t="shared" si="5"/>
        <v>621</v>
      </c>
      <c r="F143" s="188" t="s">
        <v>505</v>
      </c>
      <c r="G143" s="49" t="s">
        <v>506</v>
      </c>
      <c r="H143" s="207"/>
      <c r="I143" s="208"/>
      <c r="J143" s="209"/>
      <c r="K143" s="209"/>
      <c r="L143" s="209"/>
      <c r="M143" s="210"/>
      <c r="N143" s="211"/>
      <c r="O143" s="211"/>
      <c r="P143" s="211"/>
    </row>
    <row r="144" spans="1:16" ht="13.2" x14ac:dyDescent="0.25">
      <c r="A144" s="186">
        <v>865</v>
      </c>
      <c r="B144" s="188">
        <f t="shared" si="4"/>
        <v>865</v>
      </c>
      <c r="C144" s="188" t="s">
        <v>507</v>
      </c>
      <c r="D144" s="186">
        <v>622</v>
      </c>
      <c r="E144" s="188">
        <f t="shared" si="5"/>
        <v>622</v>
      </c>
      <c r="F144" s="188" t="s">
        <v>508</v>
      </c>
      <c r="G144" s="49" t="s">
        <v>509</v>
      </c>
      <c r="H144" s="207"/>
      <c r="I144" s="208"/>
      <c r="J144" s="209"/>
      <c r="K144" s="209"/>
      <c r="L144" s="209"/>
      <c r="M144" s="210"/>
      <c r="N144" s="211"/>
      <c r="O144" s="211"/>
      <c r="P144" s="211"/>
    </row>
    <row r="145" spans="1:16" ht="13.2" x14ac:dyDescent="0.25">
      <c r="A145" s="186">
        <v>866</v>
      </c>
      <c r="B145" s="188">
        <f t="shared" si="4"/>
        <v>866</v>
      </c>
      <c r="C145" s="188" t="s">
        <v>510</v>
      </c>
      <c r="D145" s="186">
        <v>629</v>
      </c>
      <c r="E145" s="188">
        <f t="shared" si="5"/>
        <v>629</v>
      </c>
      <c r="F145" s="188" t="s">
        <v>511</v>
      </c>
      <c r="G145" s="49" t="s">
        <v>512</v>
      </c>
      <c r="H145" s="207"/>
      <c r="I145" s="208"/>
      <c r="J145" s="209"/>
      <c r="K145" s="209"/>
      <c r="L145" s="209"/>
      <c r="M145" s="210"/>
      <c r="N145" s="211"/>
      <c r="O145" s="211"/>
      <c r="P145" s="211"/>
    </row>
    <row r="146" spans="1:16" ht="13.2" x14ac:dyDescent="0.25">
      <c r="A146" s="186">
        <v>867</v>
      </c>
      <c r="B146" s="188">
        <f t="shared" si="4"/>
        <v>867</v>
      </c>
      <c r="C146" s="188" t="s">
        <v>513</v>
      </c>
      <c r="D146" s="186">
        <v>630</v>
      </c>
      <c r="E146" s="188">
        <f t="shared" si="5"/>
        <v>630</v>
      </c>
      <c r="F146" s="188" t="s">
        <v>514</v>
      </c>
      <c r="G146" s="49" t="s">
        <v>515</v>
      </c>
      <c r="H146" s="207"/>
      <c r="I146" s="208"/>
      <c r="J146" s="209"/>
      <c r="K146" s="209"/>
      <c r="L146" s="209"/>
      <c r="M146" s="210"/>
      <c r="N146" s="211"/>
      <c r="O146" s="211"/>
      <c r="P146" s="211"/>
    </row>
    <row r="147" spans="1:16" ht="13.2" x14ac:dyDescent="0.25">
      <c r="A147" s="186">
        <v>868</v>
      </c>
      <c r="B147" s="188">
        <f t="shared" si="4"/>
        <v>868</v>
      </c>
      <c r="C147" s="188" t="s">
        <v>516</v>
      </c>
      <c r="D147" s="186">
        <v>631</v>
      </c>
      <c r="E147" s="188">
        <f t="shared" si="5"/>
        <v>631</v>
      </c>
      <c r="F147" s="188" t="s">
        <v>517</v>
      </c>
      <c r="G147" s="49" t="s">
        <v>518</v>
      </c>
      <c r="H147" s="207"/>
      <c r="I147" s="208"/>
      <c r="J147" s="209"/>
      <c r="K147" s="209"/>
      <c r="L147" s="209"/>
      <c r="M147" s="210"/>
      <c r="N147" s="211"/>
      <c r="O147" s="211"/>
      <c r="P147" s="211"/>
    </row>
    <row r="148" spans="1:16" ht="13.2" x14ac:dyDescent="0.25">
      <c r="A148" s="186">
        <v>869</v>
      </c>
      <c r="B148" s="188">
        <f t="shared" si="4"/>
        <v>869</v>
      </c>
      <c r="C148" s="188" t="s">
        <v>519</v>
      </c>
      <c r="D148" s="186">
        <v>634</v>
      </c>
      <c r="E148" s="188">
        <f t="shared" si="5"/>
        <v>634</v>
      </c>
      <c r="F148" s="188" t="s">
        <v>520</v>
      </c>
      <c r="G148" s="49" t="s">
        <v>521</v>
      </c>
      <c r="H148" s="207"/>
      <c r="I148" s="208"/>
      <c r="J148" s="209"/>
      <c r="K148" s="209"/>
      <c r="L148" s="209"/>
      <c r="M148" s="210"/>
      <c r="N148" s="211"/>
      <c r="O148" s="211"/>
      <c r="P148" s="211"/>
    </row>
    <row r="149" spans="1:16" ht="13.2" x14ac:dyDescent="0.25">
      <c r="A149" s="186">
        <v>870</v>
      </c>
      <c r="B149" s="188">
        <f t="shared" si="4"/>
        <v>870</v>
      </c>
      <c r="C149" s="188" t="s">
        <v>522</v>
      </c>
      <c r="D149" s="186">
        <v>633</v>
      </c>
      <c r="E149" s="188">
        <f t="shared" si="5"/>
        <v>633</v>
      </c>
      <c r="F149" s="188" t="s">
        <v>523</v>
      </c>
      <c r="G149" s="49" t="s">
        <v>524</v>
      </c>
      <c r="H149" s="207"/>
      <c r="I149" s="208"/>
      <c r="J149" s="209"/>
      <c r="K149" s="209"/>
      <c r="L149" s="209"/>
      <c r="M149" s="210"/>
      <c r="N149" s="211"/>
      <c r="O149" s="211"/>
      <c r="P149" s="211"/>
    </row>
    <row r="150" spans="1:16" ht="13.2" x14ac:dyDescent="0.25">
      <c r="A150" s="186">
        <v>873</v>
      </c>
      <c r="B150" s="188">
        <f t="shared" si="4"/>
        <v>873</v>
      </c>
      <c r="C150" s="188" t="s">
        <v>525</v>
      </c>
      <c r="D150" s="186"/>
      <c r="E150" s="188" t="str">
        <f t="shared" si="5"/>
        <v/>
      </c>
      <c r="F150" s="188" t="s">
        <v>68</v>
      </c>
      <c r="G150" s="49" t="s">
        <v>526</v>
      </c>
      <c r="H150" s="207"/>
      <c r="I150" s="208"/>
      <c r="J150" s="209"/>
      <c r="K150" s="209"/>
      <c r="L150" s="209"/>
      <c r="M150" s="210"/>
      <c r="N150" s="211"/>
      <c r="O150" s="211"/>
      <c r="P150" s="211"/>
    </row>
    <row r="151" spans="1:16" ht="13.2" x14ac:dyDescent="0.25">
      <c r="A151" s="186">
        <v>875</v>
      </c>
      <c r="B151" s="188">
        <f t="shared" si="4"/>
        <v>875</v>
      </c>
      <c r="C151" s="188" t="s">
        <v>527</v>
      </c>
      <c r="D151" s="186"/>
      <c r="E151" s="188" t="str">
        <f t="shared" si="5"/>
        <v/>
      </c>
      <c r="F151" s="188" t="s">
        <v>68</v>
      </c>
      <c r="G151" s="49" t="s">
        <v>528</v>
      </c>
      <c r="H151" s="207"/>
      <c r="I151" s="208"/>
      <c r="J151" s="209"/>
      <c r="K151" s="209"/>
      <c r="L151" s="209"/>
      <c r="M151" s="210"/>
      <c r="N151" s="211"/>
      <c r="O151" s="211"/>
      <c r="P151" s="211"/>
    </row>
    <row r="152" spans="1:16" ht="13.2" x14ac:dyDescent="0.25">
      <c r="A152" s="186">
        <v>876</v>
      </c>
      <c r="B152" s="188">
        <f t="shared" si="4"/>
        <v>876</v>
      </c>
      <c r="C152" s="188" t="s">
        <v>529</v>
      </c>
      <c r="D152" s="186"/>
      <c r="E152" s="188" t="str">
        <f t="shared" si="5"/>
        <v/>
      </c>
      <c r="F152" s="188" t="s">
        <v>68</v>
      </c>
      <c r="G152" s="49" t="s">
        <v>530</v>
      </c>
      <c r="H152" s="207"/>
      <c r="I152" s="208"/>
      <c r="J152" s="209"/>
      <c r="K152" s="209"/>
      <c r="L152" s="209"/>
      <c r="M152" s="210"/>
      <c r="N152" s="211"/>
      <c r="O152" s="211"/>
      <c r="P152" s="211"/>
    </row>
    <row r="153" spans="1:16" ht="13.2" x14ac:dyDescent="0.25">
      <c r="A153" s="186">
        <v>877</v>
      </c>
      <c r="B153" s="188">
        <f t="shared" si="4"/>
        <v>877</v>
      </c>
      <c r="C153" s="188" t="s">
        <v>531</v>
      </c>
      <c r="D153" s="186"/>
      <c r="E153" s="188" t="str">
        <f t="shared" si="5"/>
        <v/>
      </c>
      <c r="F153" s="188" t="s">
        <v>68</v>
      </c>
      <c r="G153" s="49" t="s">
        <v>532</v>
      </c>
      <c r="H153" s="207"/>
      <c r="I153" s="208"/>
      <c r="J153" s="209"/>
      <c r="K153" s="209"/>
      <c r="L153" s="209"/>
      <c r="M153" s="210"/>
      <c r="N153" s="211"/>
      <c r="O153" s="211"/>
      <c r="P153" s="211"/>
    </row>
    <row r="154" spans="1:16" ht="26.4" x14ac:dyDescent="0.25">
      <c r="A154" s="186">
        <v>878</v>
      </c>
      <c r="B154" s="188">
        <f t="shared" si="4"/>
        <v>878</v>
      </c>
      <c r="C154" s="188" t="s">
        <v>533</v>
      </c>
      <c r="D154" s="186"/>
      <c r="E154" s="188" t="str">
        <f t="shared" si="5"/>
        <v/>
      </c>
      <c r="F154" s="188" t="s">
        <v>68</v>
      </c>
      <c r="G154" s="49" t="s">
        <v>534</v>
      </c>
      <c r="H154" s="207"/>
      <c r="I154" s="208"/>
      <c r="J154" s="209"/>
      <c r="K154" s="209"/>
      <c r="L154" s="209"/>
      <c r="M154" s="210"/>
      <c r="N154" s="211"/>
      <c r="O154" s="211"/>
      <c r="P154" s="211"/>
    </row>
    <row r="155" spans="1:16" ht="13.2" x14ac:dyDescent="0.25">
      <c r="A155" s="186">
        <v>879</v>
      </c>
      <c r="B155" s="188">
        <f t="shared" si="4"/>
        <v>879</v>
      </c>
      <c r="C155" s="188" t="s">
        <v>535</v>
      </c>
      <c r="D155" s="186"/>
      <c r="E155" s="188" t="str">
        <f t="shared" si="5"/>
        <v/>
      </c>
      <c r="F155" s="188" t="s">
        <v>68</v>
      </c>
      <c r="G155" s="49" t="s">
        <v>536</v>
      </c>
      <c r="H155" s="207"/>
      <c r="I155" s="208"/>
      <c r="J155" s="209"/>
      <c r="K155" s="209"/>
      <c r="L155" s="209"/>
      <c r="M155" s="210"/>
      <c r="N155" s="211"/>
      <c r="O155" s="211"/>
      <c r="P155" s="211"/>
    </row>
    <row r="156" spans="1:16" ht="13.2" x14ac:dyDescent="0.25">
      <c r="A156" s="186">
        <v>880</v>
      </c>
      <c r="B156" s="188">
        <f t="shared" si="4"/>
        <v>880</v>
      </c>
      <c r="C156" s="188" t="s">
        <v>537</v>
      </c>
      <c r="D156" s="186"/>
      <c r="E156" s="188" t="str">
        <f t="shared" si="5"/>
        <v/>
      </c>
      <c r="F156" s="188" t="s">
        <v>68</v>
      </c>
      <c r="G156" s="49" t="s">
        <v>538</v>
      </c>
      <c r="H156" s="207"/>
      <c r="I156" s="208"/>
      <c r="J156" s="209"/>
      <c r="K156" s="209"/>
      <c r="L156" s="209"/>
      <c r="M156" s="210"/>
      <c r="N156" s="211"/>
      <c r="O156" s="211"/>
      <c r="P156" s="211"/>
    </row>
    <row r="157" spans="1:16" ht="13.2" x14ac:dyDescent="0.25">
      <c r="A157" s="186">
        <v>881</v>
      </c>
      <c r="B157" s="188">
        <f t="shared" si="4"/>
        <v>881</v>
      </c>
      <c r="C157" s="188" t="s">
        <v>539</v>
      </c>
      <c r="D157" s="186"/>
      <c r="E157" s="188" t="str">
        <f t="shared" si="5"/>
        <v/>
      </c>
      <c r="F157" s="188" t="s">
        <v>68</v>
      </c>
      <c r="G157" s="49" t="s">
        <v>540</v>
      </c>
      <c r="H157" s="207"/>
      <c r="I157" s="208"/>
      <c r="J157" s="209"/>
      <c r="K157" s="209"/>
      <c r="L157" s="209"/>
      <c r="M157" s="210"/>
      <c r="N157" s="211"/>
      <c r="O157" s="211"/>
      <c r="P157" s="211"/>
    </row>
    <row r="158" spans="1:16" ht="13.2" x14ac:dyDescent="0.25">
      <c r="A158" s="186">
        <v>882</v>
      </c>
      <c r="B158" s="188">
        <f t="shared" si="4"/>
        <v>882</v>
      </c>
      <c r="C158" s="188" t="s">
        <v>541</v>
      </c>
      <c r="D158" s="186"/>
      <c r="E158" s="188" t="str">
        <f t="shared" si="5"/>
        <v/>
      </c>
      <c r="F158" s="188" t="s">
        <v>68</v>
      </c>
      <c r="G158" s="49" t="s">
        <v>542</v>
      </c>
      <c r="H158" s="207"/>
      <c r="I158" s="208"/>
      <c r="J158" s="209"/>
      <c r="K158" s="209"/>
      <c r="L158" s="209"/>
      <c r="M158" s="210"/>
      <c r="N158" s="211"/>
      <c r="O158" s="211"/>
      <c r="P158" s="211"/>
    </row>
    <row r="159" spans="1:16" ht="13.2" x14ac:dyDescent="0.25">
      <c r="A159" s="186">
        <v>883</v>
      </c>
      <c r="B159" s="188">
        <f t="shared" si="4"/>
        <v>883</v>
      </c>
      <c r="C159" s="188" t="s">
        <v>543</v>
      </c>
      <c r="D159" s="186"/>
      <c r="E159" s="188" t="str">
        <f t="shared" si="5"/>
        <v/>
      </c>
      <c r="F159" s="188" t="s">
        <v>68</v>
      </c>
      <c r="G159" s="49" t="s">
        <v>544</v>
      </c>
      <c r="H159" s="207"/>
      <c r="I159" s="208"/>
      <c r="J159" s="209"/>
      <c r="K159" s="209"/>
      <c r="L159" s="209"/>
      <c r="M159" s="210"/>
      <c r="N159" s="211"/>
      <c r="O159" s="211"/>
      <c r="P159" s="211"/>
    </row>
    <row r="160" spans="1:16" ht="13.2" x14ac:dyDescent="0.25">
      <c r="A160" s="186">
        <v>884</v>
      </c>
      <c r="B160" s="188">
        <f t="shared" si="4"/>
        <v>884</v>
      </c>
      <c r="C160" s="188" t="s">
        <v>545</v>
      </c>
      <c r="D160" s="186"/>
      <c r="E160" s="188" t="str">
        <f t="shared" si="5"/>
        <v/>
      </c>
      <c r="F160" s="188" t="s">
        <v>68</v>
      </c>
      <c r="G160" s="49" t="s">
        <v>546</v>
      </c>
      <c r="H160" s="207"/>
      <c r="I160" s="208"/>
      <c r="J160" s="209"/>
      <c r="K160" s="209"/>
      <c r="L160" s="209"/>
      <c r="M160" s="210"/>
      <c r="N160" s="211"/>
      <c r="O160" s="211"/>
      <c r="P160" s="211"/>
    </row>
    <row r="161" spans="1:16" ht="26.4" x14ac:dyDescent="0.25">
      <c r="A161" s="186">
        <v>885</v>
      </c>
      <c r="B161" s="188">
        <f t="shared" si="4"/>
        <v>885</v>
      </c>
      <c r="C161" s="188" t="s">
        <v>547</v>
      </c>
      <c r="D161" s="186">
        <v>636</v>
      </c>
      <c r="E161" s="188">
        <f t="shared" si="5"/>
        <v>636</v>
      </c>
      <c r="F161" s="188" t="s">
        <v>548</v>
      </c>
      <c r="G161" s="49" t="s">
        <v>549</v>
      </c>
      <c r="H161" s="207"/>
      <c r="I161" s="208"/>
      <c r="J161" s="209"/>
      <c r="K161" s="209"/>
      <c r="L161" s="209"/>
      <c r="M161" s="210"/>
      <c r="N161" s="211"/>
      <c r="O161" s="211"/>
      <c r="P161" s="211"/>
    </row>
    <row r="162" spans="1:16" ht="13.2" x14ac:dyDescent="0.25">
      <c r="A162" s="186">
        <v>886</v>
      </c>
      <c r="B162" s="188">
        <f t="shared" si="4"/>
        <v>886</v>
      </c>
      <c r="C162" s="188" t="s">
        <v>550</v>
      </c>
      <c r="D162" s="186">
        <v>608</v>
      </c>
      <c r="E162" s="188">
        <f t="shared" si="5"/>
        <v>608</v>
      </c>
      <c r="F162" s="188" t="s">
        <v>551</v>
      </c>
      <c r="G162" s="49" t="s">
        <v>552</v>
      </c>
      <c r="H162" s="207"/>
      <c r="I162" s="208"/>
      <c r="J162" s="209"/>
      <c r="K162" s="209"/>
      <c r="L162" s="209"/>
      <c r="M162" s="210"/>
      <c r="N162" s="211"/>
      <c r="O162" s="211"/>
      <c r="P162" s="211"/>
    </row>
    <row r="163" spans="1:16" ht="13.2" x14ac:dyDescent="0.25">
      <c r="A163" s="186">
        <v>887</v>
      </c>
      <c r="B163" s="188">
        <f t="shared" si="4"/>
        <v>887</v>
      </c>
      <c r="C163" s="188" t="s">
        <v>553</v>
      </c>
      <c r="D163" s="186"/>
      <c r="E163" s="188" t="str">
        <f t="shared" si="5"/>
        <v/>
      </c>
      <c r="F163" s="188" t="s">
        <v>68</v>
      </c>
      <c r="G163" s="49" t="s">
        <v>554</v>
      </c>
      <c r="H163" s="207"/>
      <c r="I163" s="208"/>
      <c r="J163" s="209"/>
      <c r="K163" s="209"/>
      <c r="L163" s="209"/>
      <c r="M163" s="210"/>
      <c r="N163" s="211"/>
      <c r="O163" s="211"/>
      <c r="P163" s="211"/>
    </row>
    <row r="164" spans="1:16" ht="26.4" x14ac:dyDescent="0.25">
      <c r="A164" s="186">
        <v>888</v>
      </c>
      <c r="B164" s="188">
        <f t="shared" si="4"/>
        <v>888</v>
      </c>
      <c r="C164" s="188" t="s">
        <v>555</v>
      </c>
      <c r="D164" s="186"/>
      <c r="E164" s="188" t="str">
        <f t="shared" si="5"/>
        <v/>
      </c>
      <c r="F164" s="188" t="s">
        <v>68</v>
      </c>
      <c r="G164" s="49" t="s">
        <v>556</v>
      </c>
      <c r="H164" s="207"/>
      <c r="I164" s="208"/>
      <c r="J164" s="209"/>
      <c r="K164" s="209"/>
      <c r="L164" s="209"/>
      <c r="M164" s="210"/>
      <c r="N164" s="211"/>
      <c r="O164" s="211"/>
      <c r="P164" s="211"/>
    </row>
    <row r="165" spans="1:16" ht="26.4" x14ac:dyDescent="0.25">
      <c r="A165" s="186">
        <v>889</v>
      </c>
      <c r="B165" s="188">
        <f t="shared" si="4"/>
        <v>889</v>
      </c>
      <c r="C165" s="188" t="s">
        <v>557</v>
      </c>
      <c r="D165" s="186"/>
      <c r="E165" s="188" t="str">
        <f t="shared" si="5"/>
        <v/>
      </c>
      <c r="F165" s="188" t="s">
        <v>68</v>
      </c>
      <c r="G165" s="49" t="s">
        <v>558</v>
      </c>
      <c r="H165" s="207"/>
      <c r="I165" s="208"/>
      <c r="J165" s="209"/>
      <c r="K165" s="209"/>
      <c r="L165" s="209"/>
      <c r="M165" s="210"/>
      <c r="N165" s="211"/>
      <c r="O165" s="211"/>
      <c r="P165" s="211"/>
    </row>
    <row r="166" spans="1:16" ht="26.4" x14ac:dyDescent="0.25">
      <c r="A166" s="186">
        <v>890</v>
      </c>
      <c r="B166" s="188">
        <f t="shared" si="4"/>
        <v>890</v>
      </c>
      <c r="C166" s="188" t="s">
        <v>559</v>
      </c>
      <c r="D166" s="186"/>
      <c r="E166" s="188" t="str">
        <f t="shared" si="5"/>
        <v/>
      </c>
      <c r="F166" s="188" t="s">
        <v>68</v>
      </c>
      <c r="G166" s="49" t="s">
        <v>560</v>
      </c>
      <c r="H166" s="207"/>
      <c r="I166" s="208"/>
      <c r="J166" s="209"/>
      <c r="K166" s="209"/>
      <c r="L166" s="209"/>
      <c r="M166" s="210"/>
      <c r="N166" s="211"/>
      <c r="O166" s="211"/>
      <c r="P166" s="211"/>
    </row>
    <row r="167" spans="1:16" ht="26.4" x14ac:dyDescent="0.25">
      <c r="A167" s="186">
        <v>891</v>
      </c>
      <c r="B167" s="188">
        <f t="shared" si="4"/>
        <v>891</v>
      </c>
      <c r="C167" s="188" t="s">
        <v>561</v>
      </c>
      <c r="D167" s="186"/>
      <c r="E167" s="188" t="str">
        <f t="shared" si="5"/>
        <v/>
      </c>
      <c r="F167" s="188" t="s">
        <v>68</v>
      </c>
      <c r="G167" s="49" t="s">
        <v>562</v>
      </c>
      <c r="H167" s="207"/>
      <c r="I167" s="208"/>
      <c r="J167" s="209"/>
      <c r="K167" s="209"/>
      <c r="L167" s="209"/>
      <c r="M167" s="210"/>
      <c r="N167" s="211"/>
      <c r="O167" s="211"/>
      <c r="P167" s="211"/>
    </row>
    <row r="168" spans="1:16" ht="26.4" x14ac:dyDescent="0.25">
      <c r="A168" s="186">
        <v>892</v>
      </c>
      <c r="B168" s="188">
        <f t="shared" si="4"/>
        <v>892</v>
      </c>
      <c r="C168" s="188" t="s">
        <v>563</v>
      </c>
      <c r="D168" s="186">
        <v>637</v>
      </c>
      <c r="E168" s="188">
        <f t="shared" si="5"/>
        <v>637</v>
      </c>
      <c r="F168" s="188" t="s">
        <v>564</v>
      </c>
      <c r="G168" s="49" t="s">
        <v>565</v>
      </c>
      <c r="H168" s="207"/>
      <c r="I168" s="208"/>
      <c r="J168" s="209"/>
      <c r="K168" s="209"/>
      <c r="L168" s="209"/>
      <c r="M168" s="210"/>
      <c r="N168" s="211"/>
      <c r="O168" s="211"/>
      <c r="P168" s="211"/>
    </row>
    <row r="169" spans="1:16" ht="26.4" x14ac:dyDescent="0.25">
      <c r="A169" s="186">
        <v>893</v>
      </c>
      <c r="B169" s="188">
        <f t="shared" si="4"/>
        <v>893</v>
      </c>
      <c r="C169" s="188" t="s">
        <v>566</v>
      </c>
      <c r="D169" s="186"/>
      <c r="E169" s="188" t="str">
        <f t="shared" si="5"/>
        <v/>
      </c>
      <c r="F169" s="188" t="s">
        <v>68</v>
      </c>
      <c r="G169" s="49" t="s">
        <v>567</v>
      </c>
      <c r="H169" s="207"/>
      <c r="I169" s="208"/>
      <c r="J169" s="209"/>
      <c r="K169" s="209"/>
      <c r="L169" s="209"/>
      <c r="M169" s="210"/>
      <c r="N169" s="211"/>
      <c r="O169" s="211"/>
      <c r="P169" s="211"/>
    </row>
    <row r="170" spans="1:16" ht="13.2" x14ac:dyDescent="0.25">
      <c r="A170" s="186">
        <v>894</v>
      </c>
      <c r="B170" s="188">
        <f t="shared" si="4"/>
        <v>894</v>
      </c>
      <c r="C170" s="188" t="s">
        <v>568</v>
      </c>
      <c r="D170" s="186"/>
      <c r="E170" s="188" t="str">
        <f t="shared" si="5"/>
        <v/>
      </c>
      <c r="F170" s="188" t="s">
        <v>68</v>
      </c>
      <c r="G170" s="49" t="s">
        <v>569</v>
      </c>
      <c r="H170" s="207"/>
      <c r="I170" s="208"/>
      <c r="J170" s="209"/>
      <c r="K170" s="209"/>
      <c r="L170" s="209"/>
      <c r="M170" s="210"/>
      <c r="N170" s="211"/>
      <c r="O170" s="211"/>
      <c r="P170" s="211"/>
    </row>
    <row r="171" spans="1:16" ht="13.2" x14ac:dyDescent="0.25">
      <c r="A171" s="186">
        <v>896</v>
      </c>
      <c r="B171" s="188">
        <f t="shared" si="4"/>
        <v>896</v>
      </c>
      <c r="C171" s="188" t="s">
        <v>570</v>
      </c>
      <c r="D171" s="186">
        <v>638</v>
      </c>
      <c r="E171" s="188">
        <f t="shared" si="5"/>
        <v>638</v>
      </c>
      <c r="F171" s="188" t="s">
        <v>571</v>
      </c>
      <c r="G171" s="49" t="s">
        <v>572</v>
      </c>
      <c r="H171" s="207"/>
      <c r="I171" s="208"/>
      <c r="J171" s="209"/>
      <c r="K171" s="209"/>
      <c r="L171" s="209"/>
      <c r="M171" s="210"/>
      <c r="N171" s="211"/>
      <c r="O171" s="211"/>
      <c r="P171" s="211"/>
    </row>
    <row r="172" spans="1:16" ht="13.2" x14ac:dyDescent="0.25">
      <c r="A172" s="186">
        <v>897</v>
      </c>
      <c r="B172" s="188">
        <f t="shared" si="4"/>
        <v>897</v>
      </c>
      <c r="C172" s="188" t="s">
        <v>573</v>
      </c>
      <c r="D172" s="186">
        <v>639</v>
      </c>
      <c r="E172" s="188">
        <f t="shared" si="5"/>
        <v>639</v>
      </c>
      <c r="F172" s="188" t="s">
        <v>574</v>
      </c>
      <c r="G172" s="49" t="s">
        <v>575</v>
      </c>
      <c r="H172" s="207"/>
      <c r="I172" s="208"/>
      <c r="J172" s="209"/>
      <c r="K172" s="209"/>
      <c r="L172" s="209"/>
      <c r="M172" s="210"/>
      <c r="N172" s="211"/>
      <c r="O172" s="211"/>
      <c r="P172" s="211"/>
    </row>
    <row r="173" spans="1:16" ht="13.2" x14ac:dyDescent="0.25">
      <c r="A173" s="186">
        <v>898</v>
      </c>
      <c r="B173" s="188">
        <f t="shared" si="4"/>
        <v>898</v>
      </c>
      <c r="C173" s="188" t="s">
        <v>576</v>
      </c>
      <c r="D173" s="186">
        <v>641</v>
      </c>
      <c r="E173" s="188">
        <f t="shared" si="5"/>
        <v>641</v>
      </c>
      <c r="F173" s="188" t="s">
        <v>577</v>
      </c>
      <c r="G173" s="49" t="s">
        <v>578</v>
      </c>
      <c r="H173" s="207"/>
      <c r="I173" s="208"/>
      <c r="J173" s="209"/>
      <c r="K173" s="209"/>
      <c r="L173" s="209"/>
      <c r="M173" s="210"/>
      <c r="N173" s="211"/>
      <c r="O173" s="211"/>
      <c r="P173" s="211"/>
    </row>
    <row r="174" spans="1:16" ht="13.2" x14ac:dyDescent="0.25">
      <c r="A174" s="186">
        <v>899</v>
      </c>
      <c r="B174" s="188">
        <f t="shared" si="4"/>
        <v>899</v>
      </c>
      <c r="C174" s="188" t="s">
        <v>74</v>
      </c>
      <c r="D174" s="186"/>
      <c r="E174" s="188" t="str">
        <f t="shared" si="5"/>
        <v/>
      </c>
      <c r="F174" s="188" t="s">
        <v>68</v>
      </c>
      <c r="G174" s="49" t="s">
        <v>579</v>
      </c>
      <c r="H174" s="207"/>
      <c r="I174" s="208"/>
      <c r="J174" s="209"/>
      <c r="K174" s="209"/>
      <c r="L174" s="209"/>
      <c r="M174" s="210"/>
      <c r="N174" s="211"/>
      <c r="O174" s="211"/>
      <c r="P174" s="211"/>
    </row>
    <row r="175" spans="1:16" ht="13.2" x14ac:dyDescent="0.25">
      <c r="A175" s="186">
        <v>902</v>
      </c>
      <c r="B175" s="188">
        <f t="shared" si="4"/>
        <v>902</v>
      </c>
      <c r="C175" s="188" t="s">
        <v>580</v>
      </c>
      <c r="D175" s="186">
        <v>650</v>
      </c>
      <c r="E175" s="188">
        <f t="shared" si="5"/>
        <v>650</v>
      </c>
      <c r="F175" s="188" t="s">
        <v>581</v>
      </c>
      <c r="G175" s="49" t="s">
        <v>582</v>
      </c>
      <c r="H175" s="207"/>
      <c r="I175" s="208"/>
      <c r="J175" s="209"/>
      <c r="K175" s="209"/>
      <c r="L175" s="209"/>
      <c r="M175" s="210"/>
      <c r="N175" s="211"/>
      <c r="O175" s="211"/>
      <c r="P175" s="211"/>
    </row>
    <row r="176" spans="1:16" ht="13.2" x14ac:dyDescent="0.25">
      <c r="A176" s="186">
        <v>903</v>
      </c>
      <c r="B176" s="188">
        <f t="shared" si="4"/>
        <v>903</v>
      </c>
      <c r="C176" s="188" t="s">
        <v>583</v>
      </c>
      <c r="D176" s="186">
        <v>651</v>
      </c>
      <c r="E176" s="188">
        <f t="shared" si="5"/>
        <v>651</v>
      </c>
      <c r="F176" s="188" t="s">
        <v>584</v>
      </c>
      <c r="G176" s="49" t="s">
        <v>585</v>
      </c>
      <c r="H176" s="207"/>
      <c r="I176" s="208"/>
      <c r="J176" s="209"/>
      <c r="K176" s="209"/>
      <c r="L176" s="209"/>
      <c r="M176" s="210"/>
      <c r="N176" s="211"/>
      <c r="O176" s="211"/>
      <c r="P176" s="211"/>
    </row>
    <row r="177" spans="1:16" ht="13.2" x14ac:dyDescent="0.25">
      <c r="A177" s="186">
        <v>904</v>
      </c>
      <c r="B177" s="188">
        <f t="shared" si="4"/>
        <v>904</v>
      </c>
      <c r="C177" s="188" t="s">
        <v>586</v>
      </c>
      <c r="D177" s="186"/>
      <c r="E177" s="188" t="str">
        <f t="shared" si="5"/>
        <v/>
      </c>
      <c r="F177" s="188" t="s">
        <v>68</v>
      </c>
      <c r="G177" s="49" t="s">
        <v>587</v>
      </c>
      <c r="H177" s="207"/>
      <c r="I177" s="208"/>
      <c r="J177" s="209"/>
      <c r="K177" s="209"/>
      <c r="L177" s="209"/>
      <c r="M177" s="210"/>
      <c r="N177" s="211"/>
      <c r="O177" s="211"/>
      <c r="P177" s="211"/>
    </row>
    <row r="178" spans="1:16" ht="13.2" x14ac:dyDescent="0.25">
      <c r="A178" s="186">
        <v>905</v>
      </c>
      <c r="B178" s="188">
        <f t="shared" si="4"/>
        <v>905</v>
      </c>
      <c r="C178" s="188" t="s">
        <v>588</v>
      </c>
      <c r="D178" s="186">
        <v>642</v>
      </c>
      <c r="E178" s="188">
        <f t="shared" si="5"/>
        <v>642</v>
      </c>
      <c r="F178" s="188" t="s">
        <v>589</v>
      </c>
      <c r="G178" s="49" t="s">
        <v>590</v>
      </c>
      <c r="H178" s="207"/>
      <c r="I178" s="208"/>
      <c r="J178" s="209"/>
      <c r="K178" s="209"/>
      <c r="L178" s="209"/>
      <c r="M178" s="210"/>
      <c r="N178" s="211"/>
      <c r="O178" s="211"/>
      <c r="P178" s="211"/>
    </row>
    <row r="179" spans="1:16" ht="13.2" x14ac:dyDescent="0.25">
      <c r="A179" s="186">
        <v>906</v>
      </c>
      <c r="B179" s="188">
        <f t="shared" si="4"/>
        <v>906</v>
      </c>
      <c r="C179" s="188" t="s">
        <v>591</v>
      </c>
      <c r="D179" s="186">
        <v>643</v>
      </c>
      <c r="E179" s="188">
        <f t="shared" si="5"/>
        <v>643</v>
      </c>
      <c r="F179" s="188" t="s">
        <v>592</v>
      </c>
      <c r="G179" s="49" t="s">
        <v>593</v>
      </c>
      <c r="H179" s="207"/>
      <c r="I179" s="208"/>
      <c r="J179" s="209"/>
      <c r="K179" s="209"/>
      <c r="L179" s="209"/>
      <c r="M179" s="210"/>
      <c r="N179" s="211"/>
      <c r="O179" s="211"/>
      <c r="P179" s="211"/>
    </row>
    <row r="180" spans="1:16" ht="13.2" x14ac:dyDescent="0.25">
      <c r="A180" s="186">
        <v>907</v>
      </c>
      <c r="B180" s="188">
        <f t="shared" si="4"/>
        <v>907</v>
      </c>
      <c r="C180" s="188" t="s">
        <v>594</v>
      </c>
      <c r="D180" s="186">
        <v>644</v>
      </c>
      <c r="E180" s="188">
        <f t="shared" si="5"/>
        <v>644</v>
      </c>
      <c r="F180" s="188" t="s">
        <v>595</v>
      </c>
      <c r="G180" s="49" t="s">
        <v>596</v>
      </c>
      <c r="H180" s="207"/>
      <c r="I180" s="208"/>
      <c r="J180" s="209"/>
      <c r="K180" s="209"/>
      <c r="L180" s="209"/>
      <c r="M180" s="210"/>
      <c r="N180" s="211"/>
      <c r="O180" s="211"/>
      <c r="P180" s="211"/>
    </row>
    <row r="181" spans="1:16" ht="13.2" x14ac:dyDescent="0.25">
      <c r="A181" s="186">
        <v>908</v>
      </c>
      <c r="B181" s="188">
        <f t="shared" si="4"/>
        <v>908</v>
      </c>
      <c r="C181" s="188" t="s">
        <v>597</v>
      </c>
      <c r="D181" s="186">
        <v>645</v>
      </c>
      <c r="E181" s="188">
        <f t="shared" si="5"/>
        <v>645</v>
      </c>
      <c r="F181" s="188" t="s">
        <v>598</v>
      </c>
      <c r="G181" s="49" t="s">
        <v>599</v>
      </c>
      <c r="H181" s="207"/>
      <c r="I181" s="208"/>
      <c r="J181" s="209"/>
      <c r="K181" s="209"/>
      <c r="L181" s="209"/>
      <c r="M181" s="210"/>
      <c r="N181" s="211"/>
      <c r="O181" s="211"/>
      <c r="P181" s="211"/>
    </row>
    <row r="182" spans="1:16" ht="13.2" x14ac:dyDescent="0.25">
      <c r="A182" s="186">
        <v>909</v>
      </c>
      <c r="B182" s="188">
        <f t="shared" si="4"/>
        <v>909</v>
      </c>
      <c r="C182" s="188" t="s">
        <v>600</v>
      </c>
      <c r="D182" s="186">
        <v>652</v>
      </c>
      <c r="E182" s="188">
        <f t="shared" si="5"/>
        <v>652</v>
      </c>
      <c r="F182" s="188" t="s">
        <v>601</v>
      </c>
      <c r="G182" s="49" t="s">
        <v>602</v>
      </c>
      <c r="H182" s="207"/>
      <c r="I182" s="208"/>
      <c r="J182" s="209"/>
      <c r="K182" s="209"/>
      <c r="L182" s="209"/>
      <c r="M182" s="210"/>
      <c r="N182" s="211"/>
      <c r="O182" s="211"/>
      <c r="P182" s="211"/>
    </row>
    <row r="183" spans="1:16" ht="13.2" x14ac:dyDescent="0.25">
      <c r="A183" s="186">
        <v>910</v>
      </c>
      <c r="B183" s="188">
        <f t="shared" si="4"/>
        <v>910</v>
      </c>
      <c r="C183" s="188" t="s">
        <v>603</v>
      </c>
      <c r="D183" s="186"/>
      <c r="E183" s="188" t="str">
        <f t="shared" si="5"/>
        <v/>
      </c>
      <c r="F183" s="188" t="s">
        <v>68</v>
      </c>
      <c r="G183" s="49" t="s">
        <v>604</v>
      </c>
      <c r="H183" s="207"/>
      <c r="I183" s="208"/>
      <c r="J183" s="209"/>
      <c r="K183" s="209"/>
      <c r="L183" s="209"/>
      <c r="M183" s="210"/>
      <c r="N183" s="211"/>
      <c r="O183" s="211"/>
      <c r="P183" s="211"/>
    </row>
    <row r="184" spans="1:16" ht="13.2" x14ac:dyDescent="0.25">
      <c r="A184" s="186">
        <v>911</v>
      </c>
      <c r="B184" s="188">
        <f t="shared" si="4"/>
        <v>911</v>
      </c>
      <c r="C184" s="188" t="s">
        <v>605</v>
      </c>
      <c r="D184" s="186">
        <v>647</v>
      </c>
      <c r="E184" s="188">
        <f t="shared" si="5"/>
        <v>647</v>
      </c>
      <c r="F184" s="188" t="s">
        <v>606</v>
      </c>
      <c r="G184" s="49" t="s">
        <v>607</v>
      </c>
      <c r="H184" s="207"/>
      <c r="I184" s="208"/>
      <c r="J184" s="209"/>
      <c r="K184" s="209"/>
      <c r="L184" s="209"/>
      <c r="M184" s="210"/>
      <c r="N184" s="211"/>
      <c r="O184" s="211"/>
      <c r="P184" s="211"/>
    </row>
    <row r="185" spans="1:16" ht="13.2" x14ac:dyDescent="0.25">
      <c r="A185" s="186">
        <v>912</v>
      </c>
      <c r="B185" s="188">
        <f t="shared" si="4"/>
        <v>912</v>
      </c>
      <c r="C185" s="188" t="s">
        <v>608</v>
      </c>
      <c r="D185" s="186">
        <v>648</v>
      </c>
      <c r="E185" s="188">
        <f t="shared" si="5"/>
        <v>648</v>
      </c>
      <c r="F185" s="188" t="s">
        <v>609</v>
      </c>
      <c r="G185" s="49" t="s">
        <v>610</v>
      </c>
      <c r="H185" s="207"/>
      <c r="I185" s="208"/>
      <c r="J185" s="209"/>
      <c r="K185" s="209"/>
      <c r="L185" s="209"/>
      <c r="M185" s="210"/>
      <c r="N185" s="211"/>
      <c r="O185" s="211"/>
      <c r="P185" s="211"/>
    </row>
    <row r="186" spans="1:16" ht="13.2" x14ac:dyDescent="0.25">
      <c r="A186" s="186">
        <v>913</v>
      </c>
      <c r="B186" s="188">
        <f t="shared" si="4"/>
        <v>913</v>
      </c>
      <c r="C186" s="188" t="s">
        <v>611</v>
      </c>
      <c r="D186" s="186">
        <v>649</v>
      </c>
      <c r="E186" s="188">
        <f t="shared" si="5"/>
        <v>649</v>
      </c>
      <c r="F186" s="188" t="s">
        <v>612</v>
      </c>
      <c r="G186" s="49" t="s">
        <v>613</v>
      </c>
      <c r="H186" s="207"/>
      <c r="I186" s="208"/>
      <c r="J186" s="209"/>
      <c r="K186" s="209"/>
      <c r="L186" s="209"/>
      <c r="M186" s="210"/>
      <c r="N186" s="211"/>
      <c r="O186" s="211"/>
      <c r="P186" s="211"/>
    </row>
    <row r="187" spans="1:16" ht="13.2" x14ac:dyDescent="0.25">
      <c r="A187" s="186">
        <v>914</v>
      </c>
      <c r="B187" s="188">
        <f t="shared" si="4"/>
        <v>914</v>
      </c>
      <c r="C187" s="188" t="s">
        <v>614</v>
      </c>
      <c r="D187" s="186">
        <v>653</v>
      </c>
      <c r="E187" s="188">
        <f t="shared" si="5"/>
        <v>653</v>
      </c>
      <c r="F187" s="188" t="s">
        <v>615</v>
      </c>
      <c r="G187" s="49" t="s">
        <v>616</v>
      </c>
      <c r="H187" s="207"/>
      <c r="I187" s="208"/>
      <c r="J187" s="209"/>
      <c r="K187" s="209"/>
      <c r="L187" s="209"/>
      <c r="M187" s="210"/>
      <c r="N187" s="211"/>
      <c r="O187" s="211"/>
      <c r="P187" s="211"/>
    </row>
    <row r="188" spans="1:16" ht="13.2" x14ac:dyDescent="0.25">
      <c r="A188" s="186">
        <v>915</v>
      </c>
      <c r="B188" s="188">
        <f t="shared" si="4"/>
        <v>915</v>
      </c>
      <c r="C188" s="188" t="s">
        <v>617</v>
      </c>
      <c r="D188" s="186">
        <v>654</v>
      </c>
      <c r="E188" s="188">
        <f t="shared" si="5"/>
        <v>654</v>
      </c>
      <c r="F188" s="188" t="s">
        <v>618</v>
      </c>
      <c r="G188" s="49" t="s">
        <v>619</v>
      </c>
      <c r="H188" s="207"/>
      <c r="I188" s="208"/>
      <c r="J188" s="209"/>
      <c r="K188" s="209"/>
      <c r="L188" s="209"/>
      <c r="M188" s="210"/>
      <c r="N188" s="211"/>
      <c r="O188" s="211"/>
      <c r="P188" s="211"/>
    </row>
    <row r="189" spans="1:16" ht="13.2" x14ac:dyDescent="0.25">
      <c r="A189" s="186">
        <v>916</v>
      </c>
      <c r="B189" s="188">
        <f t="shared" si="4"/>
        <v>916</v>
      </c>
      <c r="C189" s="188" t="s">
        <v>620</v>
      </c>
      <c r="D189" s="186">
        <v>646</v>
      </c>
      <c r="E189" s="188">
        <f t="shared" si="5"/>
        <v>646</v>
      </c>
      <c r="F189" s="188" t="s">
        <v>621</v>
      </c>
      <c r="G189" s="49" t="s">
        <v>622</v>
      </c>
      <c r="H189" s="207"/>
      <c r="I189" s="208"/>
      <c r="J189" s="209"/>
      <c r="K189" s="209"/>
      <c r="L189" s="209"/>
      <c r="M189" s="210"/>
      <c r="N189" s="211"/>
      <c r="O189" s="211"/>
      <c r="P189" s="211"/>
    </row>
    <row r="190" spans="1:16" ht="13.2" x14ac:dyDescent="0.25">
      <c r="A190" s="186">
        <v>917</v>
      </c>
      <c r="B190" s="188">
        <f t="shared" si="4"/>
        <v>917</v>
      </c>
      <c r="C190" s="188" t="s">
        <v>623</v>
      </c>
      <c r="D190" s="186">
        <v>655</v>
      </c>
      <c r="E190" s="188">
        <f t="shared" si="5"/>
        <v>655</v>
      </c>
      <c r="F190" s="188" t="s">
        <v>624</v>
      </c>
      <c r="G190" s="49" t="s">
        <v>625</v>
      </c>
      <c r="H190" s="207"/>
      <c r="I190" s="208"/>
      <c r="J190" s="209"/>
      <c r="K190" s="209"/>
      <c r="L190" s="209"/>
      <c r="M190" s="210"/>
      <c r="N190" s="211"/>
      <c r="O190" s="211"/>
      <c r="P190" s="211"/>
    </row>
    <row r="191" spans="1:16" ht="13.2" x14ac:dyDescent="0.25">
      <c r="A191" s="186">
        <v>918</v>
      </c>
      <c r="B191" s="188">
        <f t="shared" si="4"/>
        <v>918</v>
      </c>
      <c r="C191" s="188" t="s">
        <v>626</v>
      </c>
      <c r="D191" s="186">
        <v>656</v>
      </c>
      <c r="E191" s="188">
        <f t="shared" si="5"/>
        <v>656</v>
      </c>
      <c r="F191" s="188" t="s">
        <v>627</v>
      </c>
      <c r="G191" s="49" t="s">
        <v>628</v>
      </c>
      <c r="H191" s="207"/>
      <c r="I191" s="208"/>
      <c r="J191" s="209"/>
      <c r="K191" s="209"/>
      <c r="L191" s="209"/>
      <c r="M191" s="210"/>
      <c r="N191" s="211"/>
      <c r="O191" s="211"/>
      <c r="P191" s="211"/>
    </row>
    <row r="192" spans="1:16" ht="13.2" x14ac:dyDescent="0.25">
      <c r="A192" s="186">
        <v>919</v>
      </c>
      <c r="B192" s="188">
        <f t="shared" si="4"/>
        <v>919</v>
      </c>
      <c r="C192" s="188" t="s">
        <v>629</v>
      </c>
      <c r="D192" s="186">
        <v>657</v>
      </c>
      <c r="E192" s="188">
        <f t="shared" si="5"/>
        <v>657</v>
      </c>
      <c r="F192" s="188" t="s">
        <v>630</v>
      </c>
      <c r="G192" s="49" t="s">
        <v>631</v>
      </c>
      <c r="H192" s="207"/>
      <c r="I192" s="208"/>
      <c r="J192" s="209"/>
      <c r="K192" s="209"/>
      <c r="L192" s="209"/>
      <c r="M192" s="210"/>
      <c r="N192" s="211"/>
      <c r="O192" s="211"/>
      <c r="P192" s="211"/>
    </row>
    <row r="193" spans="1:16" ht="13.2" x14ac:dyDescent="0.25">
      <c r="A193" s="186">
        <v>920</v>
      </c>
      <c r="B193" s="188">
        <f t="shared" si="4"/>
        <v>920</v>
      </c>
      <c r="C193" s="188" t="s">
        <v>632</v>
      </c>
      <c r="D193" s="186">
        <v>658</v>
      </c>
      <c r="E193" s="188">
        <f t="shared" si="5"/>
        <v>658</v>
      </c>
      <c r="F193" s="188" t="s">
        <v>633</v>
      </c>
      <c r="G193" s="49" t="s">
        <v>634</v>
      </c>
      <c r="H193" s="207"/>
      <c r="I193" s="208"/>
      <c r="J193" s="209"/>
      <c r="K193" s="209"/>
      <c r="L193" s="209"/>
      <c r="M193" s="210"/>
      <c r="N193" s="211"/>
      <c r="O193" s="211"/>
      <c r="P193" s="211"/>
    </row>
    <row r="194" spans="1:16" ht="13.2" x14ac:dyDescent="0.25">
      <c r="A194" s="186">
        <v>922</v>
      </c>
      <c r="B194" s="188">
        <f t="shared" si="4"/>
        <v>922</v>
      </c>
      <c r="C194" s="188" t="s">
        <v>635</v>
      </c>
      <c r="D194" s="186">
        <v>660</v>
      </c>
      <c r="E194" s="188">
        <f t="shared" si="5"/>
        <v>660</v>
      </c>
      <c r="F194" s="188" t="s">
        <v>636</v>
      </c>
      <c r="G194" s="49" t="s">
        <v>637</v>
      </c>
      <c r="H194" s="207"/>
      <c r="I194" s="208"/>
      <c r="J194" s="209"/>
      <c r="K194" s="209"/>
      <c r="L194" s="209"/>
      <c r="M194" s="210"/>
      <c r="N194" s="211"/>
      <c r="O194" s="211"/>
      <c r="P194" s="211"/>
    </row>
    <row r="195" spans="1:16" ht="13.2" x14ac:dyDescent="0.25">
      <c r="A195" s="186">
        <v>923</v>
      </c>
      <c r="B195" s="188">
        <f t="shared" si="4"/>
        <v>923</v>
      </c>
      <c r="C195" s="188" t="s">
        <v>638</v>
      </c>
      <c r="D195" s="186">
        <v>691</v>
      </c>
      <c r="E195" s="188">
        <f t="shared" si="5"/>
        <v>691</v>
      </c>
      <c r="F195" s="188" t="s">
        <v>639</v>
      </c>
      <c r="G195" s="49" t="s">
        <v>640</v>
      </c>
      <c r="H195" s="207"/>
      <c r="I195" s="208"/>
      <c r="J195" s="209"/>
      <c r="K195" s="209"/>
      <c r="L195" s="209"/>
      <c r="M195" s="210"/>
      <c r="N195" s="211"/>
      <c r="O195" s="211"/>
      <c r="P195" s="211"/>
    </row>
    <row r="196" spans="1:16" ht="13.2" x14ac:dyDescent="0.25">
      <c r="A196" s="186">
        <v>924</v>
      </c>
      <c r="B196" s="188">
        <f t="shared" si="4"/>
        <v>924</v>
      </c>
      <c r="C196" s="188" t="s">
        <v>641</v>
      </c>
      <c r="D196" s="186">
        <v>692</v>
      </c>
      <c r="E196" s="188">
        <f t="shared" si="5"/>
        <v>692</v>
      </c>
      <c r="F196" s="188" t="s">
        <v>642</v>
      </c>
      <c r="G196" s="49" t="s">
        <v>643</v>
      </c>
      <c r="H196" s="207"/>
      <c r="I196" s="208"/>
      <c r="J196" s="209"/>
      <c r="K196" s="209"/>
      <c r="L196" s="209"/>
      <c r="M196" s="210"/>
      <c r="N196" s="211"/>
      <c r="O196" s="211"/>
      <c r="P196" s="211"/>
    </row>
    <row r="197" spans="1:16" ht="13.2" x14ac:dyDescent="0.25">
      <c r="A197" s="186">
        <v>925</v>
      </c>
      <c r="B197" s="188">
        <f t="shared" si="4"/>
        <v>925</v>
      </c>
      <c r="C197" s="188" t="s">
        <v>644</v>
      </c>
      <c r="D197" s="186">
        <v>693</v>
      </c>
      <c r="E197" s="188">
        <f t="shared" si="5"/>
        <v>693</v>
      </c>
      <c r="F197" s="188" t="s">
        <v>645</v>
      </c>
      <c r="G197" s="49" t="s">
        <v>646</v>
      </c>
      <c r="H197" s="207"/>
      <c r="I197" s="208"/>
      <c r="J197" s="209"/>
      <c r="K197" s="209"/>
      <c r="L197" s="209"/>
      <c r="M197" s="210"/>
      <c r="N197" s="211"/>
      <c r="O197" s="211"/>
      <c r="P197" s="211"/>
    </row>
    <row r="198" spans="1:16" ht="13.2" x14ac:dyDescent="0.25">
      <c r="A198" s="186">
        <v>930</v>
      </c>
      <c r="B198" s="188">
        <f t="shared" si="4"/>
        <v>930</v>
      </c>
      <c r="C198" s="188" t="s">
        <v>647</v>
      </c>
      <c r="D198" s="186"/>
      <c r="E198" s="188" t="str">
        <f t="shared" si="5"/>
        <v/>
      </c>
      <c r="F198" s="188" t="s">
        <v>68</v>
      </c>
      <c r="G198" s="49" t="s">
        <v>648</v>
      </c>
      <c r="H198" s="207"/>
      <c r="I198" s="208"/>
      <c r="J198" s="209"/>
      <c r="K198" s="209"/>
      <c r="L198" s="209"/>
      <c r="M198" s="210"/>
      <c r="N198" s="211"/>
      <c r="O198" s="211"/>
      <c r="P198" s="211"/>
    </row>
    <row r="199" spans="1:16" ht="52.8" x14ac:dyDescent="0.25">
      <c r="A199" s="186">
        <v>931</v>
      </c>
      <c r="B199" s="188">
        <f t="shared" si="4"/>
        <v>931</v>
      </c>
      <c r="C199" s="188" t="s">
        <v>649</v>
      </c>
      <c r="D199" s="186"/>
      <c r="E199" s="188" t="str">
        <f t="shared" si="5"/>
        <v/>
      </c>
      <c r="F199" s="188" t="s">
        <v>68</v>
      </c>
      <c r="G199" s="49" t="s">
        <v>650</v>
      </c>
      <c r="H199" s="207"/>
      <c r="I199" s="208"/>
      <c r="J199" s="209"/>
      <c r="K199" s="209"/>
      <c r="L199" s="209"/>
      <c r="M199" s="210"/>
      <c r="N199" s="211"/>
      <c r="O199" s="211"/>
      <c r="P199" s="211"/>
    </row>
    <row r="200" spans="1:16" ht="13.2" x14ac:dyDescent="0.25">
      <c r="A200" s="186">
        <v>932</v>
      </c>
      <c r="B200" s="188">
        <f t="shared" si="4"/>
        <v>932</v>
      </c>
      <c r="C200" s="188">
        <v>1160001446600</v>
      </c>
      <c r="D200" s="186"/>
      <c r="E200" s="188" t="str">
        <f t="shared" si="5"/>
        <v/>
      </c>
      <c r="F200" s="188" t="s">
        <v>68</v>
      </c>
      <c r="G200" s="49" t="s">
        <v>651</v>
      </c>
      <c r="H200" s="207"/>
      <c r="I200" s="208"/>
      <c r="J200" s="209"/>
      <c r="K200" s="209"/>
      <c r="L200" s="209"/>
      <c r="M200" s="210"/>
      <c r="N200" s="211"/>
      <c r="O200" s="211"/>
      <c r="P200" s="211"/>
    </row>
    <row r="201" spans="1:16" ht="13.2" x14ac:dyDescent="0.25">
      <c r="A201" s="186">
        <v>940</v>
      </c>
      <c r="B201" s="188">
        <f t="shared" si="4"/>
        <v>940</v>
      </c>
      <c r="C201" s="188" t="s">
        <v>652</v>
      </c>
      <c r="D201" s="186">
        <v>694</v>
      </c>
      <c r="E201" s="188">
        <f t="shared" si="5"/>
        <v>694</v>
      </c>
      <c r="F201" s="188" t="s">
        <v>653</v>
      </c>
      <c r="G201" s="49" t="s">
        <v>654</v>
      </c>
      <c r="H201" s="207"/>
      <c r="I201" s="208"/>
      <c r="J201" s="209"/>
      <c r="K201" s="209"/>
      <c r="L201" s="209"/>
      <c r="M201" s="210"/>
      <c r="N201" s="211"/>
      <c r="O201" s="211"/>
      <c r="P201" s="211"/>
    </row>
    <row r="202" spans="1:16" ht="13.2" x14ac:dyDescent="0.25">
      <c r="A202" s="186">
        <v>941</v>
      </c>
      <c r="B202" s="188">
        <f t="shared" si="4"/>
        <v>941</v>
      </c>
      <c r="C202" s="188" t="s">
        <v>655</v>
      </c>
      <c r="D202" s="186">
        <v>695</v>
      </c>
      <c r="E202" s="188">
        <f t="shared" si="5"/>
        <v>695</v>
      </c>
      <c r="F202" s="188" t="s">
        <v>656</v>
      </c>
      <c r="G202" s="49" t="s">
        <v>657</v>
      </c>
      <c r="H202" s="207"/>
      <c r="I202" s="208"/>
      <c r="J202" s="209"/>
      <c r="K202" s="209"/>
      <c r="L202" s="209"/>
      <c r="M202" s="210"/>
      <c r="N202" s="211"/>
      <c r="O202" s="211"/>
      <c r="P202" s="211"/>
    </row>
    <row r="203" spans="1:16" ht="13.2" x14ac:dyDescent="0.25">
      <c r="A203" s="186">
        <v>942</v>
      </c>
      <c r="B203" s="188">
        <f t="shared" si="4"/>
        <v>942</v>
      </c>
      <c r="C203" s="188" t="s">
        <v>658</v>
      </c>
      <c r="D203" s="186">
        <v>696</v>
      </c>
      <c r="E203" s="188">
        <f t="shared" si="5"/>
        <v>696</v>
      </c>
      <c r="F203" s="188" t="s">
        <v>659</v>
      </c>
      <c r="G203" s="49" t="s">
        <v>660</v>
      </c>
      <c r="H203" s="207"/>
      <c r="I203" s="208"/>
      <c r="J203" s="209"/>
      <c r="K203" s="209"/>
      <c r="L203" s="209"/>
      <c r="M203" s="210"/>
      <c r="N203" s="211"/>
      <c r="O203" s="211"/>
      <c r="P203" s="211"/>
    </row>
    <row r="204" spans="1:16" ht="13.2" x14ac:dyDescent="0.25">
      <c r="A204" s="186">
        <v>943</v>
      </c>
      <c r="B204" s="188">
        <f t="shared" si="4"/>
        <v>943</v>
      </c>
      <c r="C204" s="188" t="s">
        <v>661</v>
      </c>
      <c r="D204" s="186">
        <v>697</v>
      </c>
      <c r="E204" s="188">
        <f t="shared" si="5"/>
        <v>697</v>
      </c>
      <c r="F204" s="188" t="s">
        <v>662</v>
      </c>
      <c r="G204" s="49" t="s">
        <v>663</v>
      </c>
      <c r="H204" s="207"/>
      <c r="I204" s="208"/>
      <c r="J204" s="209"/>
      <c r="K204" s="209"/>
      <c r="L204" s="209"/>
      <c r="M204" s="210"/>
      <c r="N204" s="211"/>
      <c r="O204" s="211"/>
      <c r="P204" s="211"/>
    </row>
    <row r="205" spans="1:16" ht="13.2" x14ac:dyDescent="0.25">
      <c r="A205" s="186">
        <v>944</v>
      </c>
      <c r="B205" s="188">
        <f t="shared" ref="B205:B268" si="6">IF(A205="","",A205)</f>
        <v>944</v>
      </c>
      <c r="C205" s="188" t="s">
        <v>664</v>
      </c>
      <c r="D205" s="186">
        <v>698</v>
      </c>
      <c r="E205" s="188">
        <f t="shared" ref="E205:E268" si="7">IF(D205="","",D205)</f>
        <v>698</v>
      </c>
      <c r="F205" s="188" t="s">
        <v>665</v>
      </c>
      <c r="G205" s="49" t="s">
        <v>666</v>
      </c>
      <c r="H205" s="207"/>
      <c r="I205" s="208"/>
      <c r="J205" s="209"/>
      <c r="K205" s="209"/>
      <c r="L205" s="209"/>
      <c r="M205" s="210"/>
      <c r="N205" s="211"/>
      <c r="O205" s="211"/>
      <c r="P205" s="211"/>
    </row>
    <row r="206" spans="1:16" ht="13.2" x14ac:dyDescent="0.25">
      <c r="A206" s="186">
        <v>945</v>
      </c>
      <c r="B206" s="188">
        <f t="shared" si="6"/>
        <v>945</v>
      </c>
      <c r="C206" s="188" t="s">
        <v>667</v>
      </c>
      <c r="D206" s="186">
        <v>699</v>
      </c>
      <c r="E206" s="188">
        <f t="shared" si="7"/>
        <v>699</v>
      </c>
      <c r="F206" s="188" t="s">
        <v>668</v>
      </c>
      <c r="G206" s="49" t="s">
        <v>669</v>
      </c>
      <c r="H206" s="207"/>
      <c r="I206" s="208"/>
      <c r="J206" s="209"/>
      <c r="K206" s="209"/>
      <c r="L206" s="209"/>
      <c r="M206" s="210"/>
      <c r="N206" s="211"/>
      <c r="O206" s="211"/>
      <c r="P206" s="211"/>
    </row>
    <row r="207" spans="1:16" ht="13.2" x14ac:dyDescent="0.25">
      <c r="A207" s="186">
        <v>946</v>
      </c>
      <c r="B207" s="188">
        <f t="shared" si="6"/>
        <v>946</v>
      </c>
      <c r="C207" s="188" t="s">
        <v>670</v>
      </c>
      <c r="D207" s="186">
        <v>701</v>
      </c>
      <c r="E207" s="188">
        <f t="shared" si="7"/>
        <v>701</v>
      </c>
      <c r="F207" s="188" t="s">
        <v>671</v>
      </c>
      <c r="G207" s="49" t="s">
        <v>672</v>
      </c>
      <c r="H207" s="207"/>
      <c r="I207" s="208"/>
      <c r="J207" s="209"/>
      <c r="K207" s="209"/>
      <c r="L207" s="209"/>
      <c r="M207" s="210"/>
      <c r="N207" s="211"/>
      <c r="O207" s="211"/>
      <c r="P207" s="211"/>
    </row>
    <row r="208" spans="1:16" ht="13.2" x14ac:dyDescent="0.25">
      <c r="A208" s="186">
        <v>947</v>
      </c>
      <c r="B208" s="188">
        <f t="shared" si="6"/>
        <v>947</v>
      </c>
      <c r="C208" s="188" t="s">
        <v>673</v>
      </c>
      <c r="D208" s="186">
        <v>702</v>
      </c>
      <c r="E208" s="188">
        <f t="shared" si="7"/>
        <v>702</v>
      </c>
      <c r="F208" s="188" t="s">
        <v>674</v>
      </c>
      <c r="G208" s="49" t="s">
        <v>675</v>
      </c>
      <c r="H208" s="207"/>
      <c r="I208" s="208"/>
      <c r="J208" s="209"/>
      <c r="K208" s="209"/>
      <c r="L208" s="209"/>
      <c r="M208" s="210"/>
      <c r="N208" s="211"/>
      <c r="O208" s="211"/>
      <c r="P208" s="211"/>
    </row>
    <row r="209" spans="1:16" ht="13.2" x14ac:dyDescent="0.25">
      <c r="A209" s="186">
        <v>948</v>
      </c>
      <c r="B209" s="188">
        <f t="shared" si="6"/>
        <v>948</v>
      </c>
      <c r="C209" s="188" t="s">
        <v>676</v>
      </c>
      <c r="D209" s="186">
        <v>703</v>
      </c>
      <c r="E209" s="188">
        <f t="shared" si="7"/>
        <v>703</v>
      </c>
      <c r="F209" s="188" t="s">
        <v>677</v>
      </c>
      <c r="G209" s="49" t="s">
        <v>678</v>
      </c>
      <c r="H209" s="207"/>
      <c r="I209" s="208"/>
      <c r="J209" s="209"/>
      <c r="K209" s="209"/>
      <c r="L209" s="209"/>
      <c r="M209" s="210"/>
      <c r="N209" s="211"/>
      <c r="O209" s="211"/>
      <c r="P209" s="211"/>
    </row>
    <row r="210" spans="1:16" ht="13.2" x14ac:dyDescent="0.25">
      <c r="A210" s="186">
        <v>949</v>
      </c>
      <c r="B210" s="188">
        <f t="shared" si="6"/>
        <v>949</v>
      </c>
      <c r="C210" s="188" t="s">
        <v>679</v>
      </c>
      <c r="D210" s="186">
        <v>704</v>
      </c>
      <c r="E210" s="188">
        <f t="shared" si="7"/>
        <v>704</v>
      </c>
      <c r="F210" s="188" t="s">
        <v>680</v>
      </c>
      <c r="G210" s="49" t="s">
        <v>681</v>
      </c>
      <c r="H210" s="207"/>
      <c r="I210" s="208"/>
      <c r="J210" s="209"/>
      <c r="K210" s="209"/>
      <c r="L210" s="209"/>
      <c r="M210" s="210"/>
      <c r="N210" s="211"/>
      <c r="O210" s="211"/>
      <c r="P210" s="211"/>
    </row>
    <row r="211" spans="1:16" ht="13.2" x14ac:dyDescent="0.25">
      <c r="A211" s="186">
        <v>950</v>
      </c>
      <c r="B211" s="188">
        <f t="shared" si="6"/>
        <v>950</v>
      </c>
      <c r="C211" s="188" t="s">
        <v>682</v>
      </c>
      <c r="D211" s="186">
        <v>661</v>
      </c>
      <c r="E211" s="188">
        <f t="shared" si="7"/>
        <v>661</v>
      </c>
      <c r="F211" s="188" t="s">
        <v>683</v>
      </c>
      <c r="G211" s="49" t="s">
        <v>684</v>
      </c>
      <c r="H211" s="207"/>
      <c r="I211" s="208"/>
      <c r="J211" s="209"/>
      <c r="K211" s="209"/>
      <c r="L211" s="209"/>
      <c r="M211" s="210"/>
      <c r="N211" s="211"/>
      <c r="O211" s="211"/>
      <c r="P211" s="211"/>
    </row>
    <row r="212" spans="1:16" ht="13.2" x14ac:dyDescent="0.25">
      <c r="A212" s="186">
        <v>951</v>
      </c>
      <c r="B212" s="188">
        <f t="shared" si="6"/>
        <v>951</v>
      </c>
      <c r="C212" s="188" t="s">
        <v>685</v>
      </c>
      <c r="D212" s="186">
        <v>662</v>
      </c>
      <c r="E212" s="188">
        <f t="shared" si="7"/>
        <v>662</v>
      </c>
      <c r="F212" s="188" t="s">
        <v>686</v>
      </c>
      <c r="G212" s="49" t="s">
        <v>687</v>
      </c>
      <c r="H212" s="207"/>
      <c r="I212" s="208"/>
      <c r="J212" s="209"/>
      <c r="K212" s="209"/>
      <c r="L212" s="209"/>
      <c r="M212" s="210"/>
      <c r="N212" s="211"/>
      <c r="O212" s="211"/>
      <c r="P212" s="211"/>
    </row>
    <row r="213" spans="1:16" ht="13.2" x14ac:dyDescent="0.25">
      <c r="A213" s="186">
        <v>952</v>
      </c>
      <c r="B213" s="188">
        <f t="shared" si="6"/>
        <v>952</v>
      </c>
      <c r="C213" s="188" t="s">
        <v>688</v>
      </c>
      <c r="D213" s="186">
        <v>663</v>
      </c>
      <c r="E213" s="188">
        <f t="shared" si="7"/>
        <v>663</v>
      </c>
      <c r="F213" s="188" t="s">
        <v>689</v>
      </c>
      <c r="G213" s="49" t="s">
        <v>690</v>
      </c>
      <c r="H213" s="207"/>
      <c r="I213" s="208"/>
      <c r="J213" s="209"/>
      <c r="K213" s="209"/>
      <c r="L213" s="209"/>
      <c r="M213" s="210"/>
      <c r="N213" s="211"/>
      <c r="O213" s="211"/>
      <c r="P213" s="211"/>
    </row>
    <row r="214" spans="1:16" ht="13.2" x14ac:dyDescent="0.25">
      <c r="A214" s="186">
        <v>953</v>
      </c>
      <c r="B214" s="188">
        <f t="shared" si="6"/>
        <v>953</v>
      </c>
      <c r="C214" s="188" t="s">
        <v>691</v>
      </c>
      <c r="D214" s="186">
        <v>664</v>
      </c>
      <c r="E214" s="188">
        <f t="shared" si="7"/>
        <v>664</v>
      </c>
      <c r="F214" s="188" t="s">
        <v>692</v>
      </c>
      <c r="G214" s="49" t="s">
        <v>693</v>
      </c>
      <c r="H214" s="207"/>
      <c r="I214" s="208"/>
      <c r="J214" s="209"/>
      <c r="K214" s="209"/>
      <c r="L214" s="209"/>
      <c r="M214" s="210"/>
      <c r="N214" s="211"/>
      <c r="O214" s="211"/>
      <c r="P214" s="211"/>
    </row>
    <row r="215" spans="1:16" ht="13.2" x14ac:dyDescent="0.25">
      <c r="A215" s="186">
        <v>954</v>
      </c>
      <c r="B215" s="188">
        <f t="shared" si="6"/>
        <v>954</v>
      </c>
      <c r="C215" s="188" t="s">
        <v>694</v>
      </c>
      <c r="D215" s="186">
        <v>665</v>
      </c>
      <c r="E215" s="188">
        <f t="shared" si="7"/>
        <v>665</v>
      </c>
      <c r="F215" s="188" t="s">
        <v>695</v>
      </c>
      <c r="G215" s="49" t="s">
        <v>696</v>
      </c>
      <c r="H215" s="207"/>
      <c r="I215" s="208"/>
      <c r="J215" s="209"/>
      <c r="K215" s="209"/>
      <c r="L215" s="209"/>
      <c r="M215" s="210"/>
      <c r="N215" s="211"/>
      <c r="O215" s="211"/>
      <c r="P215" s="211"/>
    </row>
    <row r="216" spans="1:16" ht="13.2" x14ac:dyDescent="0.25">
      <c r="A216" s="186">
        <v>955</v>
      </c>
      <c r="B216" s="188">
        <f t="shared" si="6"/>
        <v>955</v>
      </c>
      <c r="C216" s="188" t="s">
        <v>697</v>
      </c>
      <c r="D216" s="186">
        <v>666</v>
      </c>
      <c r="E216" s="188">
        <f t="shared" si="7"/>
        <v>666</v>
      </c>
      <c r="F216" s="188" t="s">
        <v>698</v>
      </c>
      <c r="G216" s="49" t="s">
        <v>699</v>
      </c>
      <c r="H216" s="207"/>
      <c r="I216" s="208"/>
      <c r="J216" s="209"/>
      <c r="K216" s="209"/>
      <c r="L216" s="209"/>
      <c r="M216" s="210"/>
      <c r="N216" s="211"/>
      <c r="O216" s="211"/>
      <c r="P216" s="211"/>
    </row>
    <row r="217" spans="1:16" ht="13.2" x14ac:dyDescent="0.25">
      <c r="A217" s="186">
        <v>956</v>
      </c>
      <c r="B217" s="188">
        <f t="shared" si="6"/>
        <v>956</v>
      </c>
      <c r="C217" s="188" t="s">
        <v>700</v>
      </c>
      <c r="D217" s="186">
        <v>667</v>
      </c>
      <c r="E217" s="188">
        <f t="shared" si="7"/>
        <v>667</v>
      </c>
      <c r="F217" s="188" t="s">
        <v>701</v>
      </c>
      <c r="G217" s="49" t="s">
        <v>702</v>
      </c>
      <c r="H217" s="207"/>
      <c r="I217" s="208"/>
      <c r="J217" s="209"/>
      <c r="K217" s="209"/>
      <c r="L217" s="209"/>
      <c r="M217" s="210"/>
      <c r="N217" s="211"/>
      <c r="O217" s="211"/>
      <c r="P217" s="211"/>
    </row>
    <row r="218" spans="1:16" ht="13.2" x14ac:dyDescent="0.25">
      <c r="A218" s="186">
        <v>957</v>
      </c>
      <c r="B218" s="188">
        <f t="shared" si="6"/>
        <v>957</v>
      </c>
      <c r="C218" s="188" t="s">
        <v>703</v>
      </c>
      <c r="D218" s="186">
        <v>668</v>
      </c>
      <c r="E218" s="188">
        <f t="shared" si="7"/>
        <v>668</v>
      </c>
      <c r="F218" s="188" t="s">
        <v>704</v>
      </c>
      <c r="G218" s="49" t="s">
        <v>705</v>
      </c>
      <c r="H218" s="207"/>
      <c r="I218" s="208"/>
      <c r="J218" s="209"/>
      <c r="K218" s="209"/>
      <c r="L218" s="209"/>
      <c r="M218" s="210"/>
      <c r="N218" s="211"/>
      <c r="O218" s="211"/>
      <c r="P218" s="211"/>
    </row>
    <row r="219" spans="1:16" ht="13.2" x14ac:dyDescent="0.25">
      <c r="A219" s="186">
        <v>958</v>
      </c>
      <c r="B219" s="188">
        <f t="shared" si="6"/>
        <v>958</v>
      </c>
      <c r="C219" s="188" t="s">
        <v>706</v>
      </c>
      <c r="D219" s="186">
        <v>669</v>
      </c>
      <c r="E219" s="188">
        <f t="shared" si="7"/>
        <v>669</v>
      </c>
      <c r="F219" s="188" t="s">
        <v>707</v>
      </c>
      <c r="G219" s="49" t="s">
        <v>708</v>
      </c>
      <c r="H219" s="207"/>
      <c r="I219" s="208"/>
      <c r="J219" s="209"/>
      <c r="K219" s="209"/>
      <c r="L219" s="209"/>
      <c r="M219" s="210"/>
      <c r="N219" s="211"/>
      <c r="O219" s="211"/>
      <c r="P219" s="211"/>
    </row>
    <row r="220" spans="1:16" ht="13.2" x14ac:dyDescent="0.25">
      <c r="A220" s="186">
        <v>959</v>
      </c>
      <c r="B220" s="188">
        <f t="shared" si="6"/>
        <v>959</v>
      </c>
      <c r="C220" s="188" t="s">
        <v>709</v>
      </c>
      <c r="D220" s="186">
        <v>670</v>
      </c>
      <c r="E220" s="188">
        <f t="shared" si="7"/>
        <v>670</v>
      </c>
      <c r="F220" s="188" t="s">
        <v>710</v>
      </c>
      <c r="G220" s="49" t="s">
        <v>711</v>
      </c>
      <c r="H220" s="207"/>
      <c r="I220" s="208"/>
      <c r="J220" s="209"/>
      <c r="K220" s="209"/>
      <c r="L220" s="209"/>
      <c r="M220" s="210"/>
      <c r="N220" s="211"/>
      <c r="O220" s="211"/>
      <c r="P220" s="211"/>
    </row>
    <row r="221" spans="1:16" ht="13.2" x14ac:dyDescent="0.25">
      <c r="A221" s="186">
        <v>960</v>
      </c>
      <c r="B221" s="188">
        <f t="shared" si="6"/>
        <v>960</v>
      </c>
      <c r="C221" s="188" t="s">
        <v>712</v>
      </c>
      <c r="D221" s="186">
        <v>671</v>
      </c>
      <c r="E221" s="188">
        <f t="shared" si="7"/>
        <v>671</v>
      </c>
      <c r="F221" s="188" t="s">
        <v>713</v>
      </c>
      <c r="G221" s="49" t="s">
        <v>714</v>
      </c>
      <c r="H221" s="207"/>
      <c r="I221" s="208"/>
      <c r="J221" s="209"/>
      <c r="K221" s="209"/>
      <c r="L221" s="209"/>
      <c r="M221" s="210"/>
      <c r="N221" s="211"/>
      <c r="O221" s="211"/>
      <c r="P221" s="211"/>
    </row>
    <row r="222" spans="1:16" ht="13.2" x14ac:dyDescent="0.25">
      <c r="A222" s="186">
        <v>961</v>
      </c>
      <c r="B222" s="188">
        <f t="shared" si="6"/>
        <v>961</v>
      </c>
      <c r="C222" s="188" t="s">
        <v>715</v>
      </c>
      <c r="D222" s="186">
        <v>672</v>
      </c>
      <c r="E222" s="188">
        <f t="shared" si="7"/>
        <v>672</v>
      </c>
      <c r="F222" s="188" t="s">
        <v>716</v>
      </c>
      <c r="G222" s="49" t="s">
        <v>717</v>
      </c>
      <c r="H222" s="207"/>
      <c r="I222" s="208"/>
      <c r="J222" s="209"/>
      <c r="K222" s="209"/>
      <c r="L222" s="209"/>
      <c r="M222" s="210"/>
      <c r="N222" s="211"/>
      <c r="O222" s="211"/>
      <c r="P222" s="211"/>
    </row>
    <row r="223" spans="1:16" ht="13.2" x14ac:dyDescent="0.25">
      <c r="A223" s="186">
        <v>962</v>
      </c>
      <c r="B223" s="188">
        <f t="shared" si="6"/>
        <v>962</v>
      </c>
      <c r="C223" s="188" t="s">
        <v>718</v>
      </c>
      <c r="D223" s="186">
        <v>673</v>
      </c>
      <c r="E223" s="188">
        <f t="shared" si="7"/>
        <v>673</v>
      </c>
      <c r="F223" s="188" t="s">
        <v>719</v>
      </c>
      <c r="G223" s="49" t="s">
        <v>720</v>
      </c>
      <c r="H223" s="207"/>
      <c r="I223" s="208"/>
      <c r="J223" s="209"/>
      <c r="K223" s="209"/>
      <c r="L223" s="209"/>
      <c r="M223" s="210"/>
      <c r="N223" s="211"/>
      <c r="O223" s="211"/>
      <c r="P223" s="211"/>
    </row>
    <row r="224" spans="1:16" ht="13.2" x14ac:dyDescent="0.25">
      <c r="A224" s="186">
        <v>963</v>
      </c>
      <c r="B224" s="188">
        <f t="shared" si="6"/>
        <v>963</v>
      </c>
      <c r="C224" s="188" t="s">
        <v>721</v>
      </c>
      <c r="D224" s="186">
        <v>674</v>
      </c>
      <c r="E224" s="188">
        <f t="shared" si="7"/>
        <v>674</v>
      </c>
      <c r="F224" s="188" t="s">
        <v>722</v>
      </c>
      <c r="G224" s="49" t="s">
        <v>723</v>
      </c>
      <c r="H224" s="207"/>
      <c r="I224" s="208"/>
      <c r="J224" s="209"/>
      <c r="K224" s="209"/>
      <c r="L224" s="209"/>
      <c r="M224" s="210"/>
      <c r="N224" s="211"/>
      <c r="O224" s="211"/>
      <c r="P224" s="211"/>
    </row>
    <row r="225" spans="1:16" ht="13.2" x14ac:dyDescent="0.25">
      <c r="A225" s="186">
        <v>964</v>
      </c>
      <c r="B225" s="188">
        <f t="shared" si="6"/>
        <v>964</v>
      </c>
      <c r="C225" s="188" t="s">
        <v>724</v>
      </c>
      <c r="D225" s="186">
        <v>675</v>
      </c>
      <c r="E225" s="188">
        <f t="shared" si="7"/>
        <v>675</v>
      </c>
      <c r="F225" s="188" t="s">
        <v>725</v>
      </c>
      <c r="G225" s="49" t="s">
        <v>726</v>
      </c>
      <c r="H225" s="207"/>
      <c r="I225" s="208"/>
      <c r="J225" s="209"/>
      <c r="K225" s="209"/>
      <c r="L225" s="209"/>
      <c r="M225" s="210"/>
      <c r="N225" s="211"/>
      <c r="O225" s="211"/>
      <c r="P225" s="211"/>
    </row>
    <row r="226" spans="1:16" ht="13.2" x14ac:dyDescent="0.25">
      <c r="A226" s="186">
        <v>965</v>
      </c>
      <c r="B226" s="188">
        <f t="shared" si="6"/>
        <v>965</v>
      </c>
      <c r="C226" s="188" t="s">
        <v>727</v>
      </c>
      <c r="D226" s="186">
        <v>676</v>
      </c>
      <c r="E226" s="188">
        <f t="shared" si="7"/>
        <v>676</v>
      </c>
      <c r="F226" s="188" t="s">
        <v>728</v>
      </c>
      <c r="G226" s="49" t="s">
        <v>729</v>
      </c>
      <c r="H226" s="207"/>
      <c r="I226" s="208"/>
      <c r="J226" s="209"/>
      <c r="K226" s="209"/>
      <c r="L226" s="209"/>
      <c r="M226" s="210"/>
      <c r="N226" s="211"/>
      <c r="O226" s="211"/>
      <c r="P226" s="211"/>
    </row>
    <row r="227" spans="1:16" ht="13.2" x14ac:dyDescent="0.25">
      <c r="A227" s="186">
        <v>966</v>
      </c>
      <c r="B227" s="188">
        <f t="shared" si="6"/>
        <v>966</v>
      </c>
      <c r="C227" s="188" t="s">
        <v>730</v>
      </c>
      <c r="D227" s="186">
        <v>677</v>
      </c>
      <c r="E227" s="188">
        <f t="shared" si="7"/>
        <v>677</v>
      </c>
      <c r="F227" s="188" t="s">
        <v>731</v>
      </c>
      <c r="G227" s="49" t="s">
        <v>732</v>
      </c>
      <c r="H227" s="207"/>
      <c r="I227" s="208"/>
      <c r="J227" s="209"/>
      <c r="K227" s="209"/>
      <c r="L227" s="209"/>
      <c r="M227" s="210"/>
      <c r="N227" s="211"/>
      <c r="O227" s="211"/>
      <c r="P227" s="211"/>
    </row>
    <row r="228" spans="1:16" ht="13.2" x14ac:dyDescent="0.25">
      <c r="A228" s="186">
        <v>968</v>
      </c>
      <c r="B228" s="188">
        <f t="shared" si="6"/>
        <v>968</v>
      </c>
      <c r="C228" s="188" t="s">
        <v>733</v>
      </c>
      <c r="D228" s="186">
        <v>679</v>
      </c>
      <c r="E228" s="188">
        <f t="shared" si="7"/>
        <v>679</v>
      </c>
      <c r="F228" s="188" t="s">
        <v>734</v>
      </c>
      <c r="G228" s="49" t="s">
        <v>735</v>
      </c>
      <c r="H228" s="207"/>
      <c r="I228" s="208"/>
      <c r="J228" s="209"/>
      <c r="K228" s="209"/>
      <c r="L228" s="209"/>
      <c r="M228" s="210"/>
      <c r="N228" s="211"/>
      <c r="O228" s="211"/>
      <c r="P228" s="211"/>
    </row>
    <row r="229" spans="1:16" ht="13.2" x14ac:dyDescent="0.25">
      <c r="A229" s="186">
        <v>969</v>
      </c>
      <c r="B229" s="188">
        <f t="shared" si="6"/>
        <v>969</v>
      </c>
      <c r="C229" s="188" t="s">
        <v>736</v>
      </c>
      <c r="D229" s="186">
        <v>680</v>
      </c>
      <c r="E229" s="188">
        <f t="shared" si="7"/>
        <v>680</v>
      </c>
      <c r="F229" s="188" t="s">
        <v>737</v>
      </c>
      <c r="G229" s="49" t="s">
        <v>738</v>
      </c>
      <c r="H229" s="207"/>
      <c r="I229" s="208"/>
      <c r="J229" s="209"/>
      <c r="K229" s="209"/>
      <c r="L229" s="209"/>
      <c r="M229" s="210"/>
      <c r="N229" s="211"/>
      <c r="O229" s="211"/>
      <c r="P229" s="211"/>
    </row>
    <row r="230" spans="1:16" ht="13.2" x14ac:dyDescent="0.25">
      <c r="A230" s="186">
        <v>2034</v>
      </c>
      <c r="B230" s="188">
        <f t="shared" si="6"/>
        <v>2034</v>
      </c>
      <c r="C230" s="188">
        <v>2034</v>
      </c>
      <c r="D230" s="186">
        <v>2034</v>
      </c>
      <c r="E230" s="188">
        <f t="shared" si="7"/>
        <v>2034</v>
      </c>
      <c r="F230" s="188">
        <v>2034</v>
      </c>
      <c r="G230" s="49" t="s">
        <v>739</v>
      </c>
      <c r="H230" s="207"/>
      <c r="I230" s="208"/>
      <c r="J230" s="209"/>
      <c r="K230" s="209"/>
      <c r="L230" s="209"/>
      <c r="M230" s="210"/>
      <c r="N230" s="211"/>
      <c r="O230" s="211"/>
      <c r="P230" s="211"/>
    </row>
    <row r="231" spans="1:16" ht="13.2" x14ac:dyDescent="0.25">
      <c r="A231" s="186">
        <v>7015</v>
      </c>
      <c r="B231" s="188">
        <f t="shared" si="6"/>
        <v>7015</v>
      </c>
      <c r="C231" s="188">
        <v>7015</v>
      </c>
      <c r="D231" s="186">
        <v>7015</v>
      </c>
      <c r="E231" s="188">
        <f t="shared" si="7"/>
        <v>7015</v>
      </c>
      <c r="F231" s="188">
        <v>7015</v>
      </c>
      <c r="G231" s="49" t="s">
        <v>740</v>
      </c>
      <c r="H231" s="207"/>
      <c r="I231" s="208"/>
      <c r="J231" s="209"/>
      <c r="K231" s="209"/>
      <c r="L231" s="209"/>
      <c r="M231" s="210"/>
      <c r="N231" s="211"/>
      <c r="O231" s="211"/>
      <c r="P231" s="211"/>
    </row>
    <row r="232" spans="1:16" ht="13.2" x14ac:dyDescent="0.25">
      <c r="A232" s="186">
        <v>7315</v>
      </c>
      <c r="B232" s="188">
        <f t="shared" si="6"/>
        <v>7315</v>
      </c>
      <c r="C232" s="188">
        <v>7315</v>
      </c>
      <c r="D232" s="186">
        <v>7316</v>
      </c>
      <c r="E232" s="188">
        <f t="shared" si="7"/>
        <v>7316</v>
      </c>
      <c r="F232" s="188">
        <v>7316</v>
      </c>
      <c r="G232" s="49" t="s">
        <v>741</v>
      </c>
      <c r="H232" s="207"/>
      <c r="I232" s="208"/>
      <c r="J232" s="209"/>
      <c r="K232" s="209"/>
      <c r="L232" s="209"/>
      <c r="M232" s="210"/>
      <c r="N232" s="211"/>
      <c r="O232" s="211"/>
      <c r="P232" s="211"/>
    </row>
    <row r="233" spans="1:16" ht="13.2" x14ac:dyDescent="0.25">
      <c r="A233" s="186">
        <v>7324</v>
      </c>
      <c r="B233" s="188">
        <f t="shared" si="6"/>
        <v>7324</v>
      </c>
      <c r="C233" s="188">
        <v>7324</v>
      </c>
      <c r="D233" s="186">
        <v>7325</v>
      </c>
      <c r="E233" s="188">
        <f t="shared" si="7"/>
        <v>7325</v>
      </c>
      <c r="F233" s="188">
        <v>7325</v>
      </c>
      <c r="G233" s="49" t="s">
        <v>742</v>
      </c>
      <c r="H233" s="207"/>
      <c r="I233" s="208"/>
      <c r="J233" s="209"/>
      <c r="K233" s="209"/>
      <c r="L233" s="209"/>
      <c r="M233" s="210"/>
      <c r="N233" s="211"/>
      <c r="O233" s="211"/>
      <c r="P233" s="211"/>
    </row>
    <row r="234" spans="1:16" ht="13.2" x14ac:dyDescent="0.25">
      <c r="A234" s="186">
        <v>7326</v>
      </c>
      <c r="B234" s="188">
        <f t="shared" si="6"/>
        <v>7326</v>
      </c>
      <c r="C234" s="188">
        <v>7326</v>
      </c>
      <c r="D234" s="186">
        <v>7327</v>
      </c>
      <c r="E234" s="188">
        <f t="shared" si="7"/>
        <v>7327</v>
      </c>
      <c r="F234" s="188">
        <v>7327</v>
      </c>
      <c r="G234" s="49" t="s">
        <v>743</v>
      </c>
      <c r="H234" s="207"/>
      <c r="I234" s="208"/>
      <c r="J234" s="209"/>
      <c r="K234" s="209"/>
      <c r="L234" s="209"/>
      <c r="M234" s="210"/>
      <c r="N234" s="211"/>
      <c r="O234" s="211"/>
      <c r="P234" s="211"/>
    </row>
    <row r="235" spans="1:16" ht="13.2" x14ac:dyDescent="0.25">
      <c r="A235" s="186">
        <v>7443</v>
      </c>
      <c r="B235" s="188">
        <f t="shared" si="6"/>
        <v>7443</v>
      </c>
      <c r="C235" s="188">
        <v>7443</v>
      </c>
      <c r="D235" s="186">
        <v>7444</v>
      </c>
      <c r="E235" s="188">
        <f t="shared" si="7"/>
        <v>7444</v>
      </c>
      <c r="F235" s="188">
        <v>7444</v>
      </c>
      <c r="G235" s="49" t="s">
        <v>744</v>
      </c>
      <c r="H235" s="207"/>
      <c r="I235" s="208"/>
      <c r="J235" s="209"/>
      <c r="K235" s="209"/>
      <c r="L235" s="209"/>
      <c r="M235" s="210"/>
      <c r="N235" s="211"/>
      <c r="O235" s="211"/>
      <c r="P235" s="211"/>
    </row>
    <row r="236" spans="1:16" ht="13.2" x14ac:dyDescent="0.25">
      <c r="A236" s="186">
        <v>10500</v>
      </c>
      <c r="B236" s="188">
        <f t="shared" si="6"/>
        <v>10500</v>
      </c>
      <c r="C236" s="188">
        <v>10500</v>
      </c>
      <c r="D236" s="186">
        <v>10501</v>
      </c>
      <c r="E236" s="188">
        <f t="shared" si="7"/>
        <v>10501</v>
      </c>
      <c r="F236" s="188">
        <v>10501</v>
      </c>
      <c r="G236" s="49" t="s">
        <v>745</v>
      </c>
      <c r="H236" s="207"/>
      <c r="I236" s="208"/>
      <c r="J236" s="209"/>
      <c r="K236" s="209"/>
      <c r="L236" s="209"/>
      <c r="M236" s="210"/>
      <c r="N236" s="211"/>
      <c r="O236" s="211"/>
      <c r="P236" s="211"/>
    </row>
    <row r="237" spans="1:16" ht="13.2" x14ac:dyDescent="0.25">
      <c r="A237" s="186" t="s">
        <v>746</v>
      </c>
      <c r="B237" s="188" t="str">
        <f t="shared" si="6"/>
        <v>New Import 1</v>
      </c>
      <c r="C237" s="188" t="s">
        <v>746</v>
      </c>
      <c r="D237" s="186" t="s">
        <v>747</v>
      </c>
      <c r="E237" s="188" t="str">
        <f t="shared" si="7"/>
        <v>New Export 1</v>
      </c>
      <c r="F237" s="188" t="s">
        <v>747</v>
      </c>
      <c r="G237" s="49" t="s">
        <v>748</v>
      </c>
      <c r="H237" s="207"/>
      <c r="I237" s="208"/>
      <c r="J237" s="209"/>
      <c r="K237" s="209"/>
      <c r="L237" s="209"/>
      <c r="M237" s="210"/>
      <c r="N237" s="211"/>
      <c r="O237" s="211"/>
      <c r="P237" s="211"/>
    </row>
    <row r="238" spans="1:16" ht="13.2" x14ac:dyDescent="0.25">
      <c r="A238" s="186" t="s">
        <v>749</v>
      </c>
      <c r="B238" s="188" t="str">
        <f t="shared" si="6"/>
        <v>New Import 2</v>
      </c>
      <c r="C238" s="188" t="s">
        <v>749</v>
      </c>
      <c r="D238" s="186" t="s">
        <v>750</v>
      </c>
      <c r="E238" s="188" t="str">
        <f t="shared" si="7"/>
        <v>New Export 2</v>
      </c>
      <c r="F238" s="188" t="s">
        <v>750</v>
      </c>
      <c r="G238" s="49" t="s">
        <v>751</v>
      </c>
      <c r="H238" s="207"/>
      <c r="I238" s="208"/>
      <c r="J238" s="209"/>
      <c r="K238" s="209"/>
      <c r="L238" s="209"/>
      <c r="M238" s="210"/>
      <c r="N238" s="211"/>
      <c r="O238" s="211"/>
      <c r="P238" s="211"/>
    </row>
    <row r="239" spans="1:16" ht="13.2" x14ac:dyDescent="0.25">
      <c r="A239" s="186" t="s">
        <v>752</v>
      </c>
      <c r="B239" s="188" t="str">
        <f t="shared" si="6"/>
        <v>New Import 3</v>
      </c>
      <c r="C239" s="188" t="s">
        <v>752</v>
      </c>
      <c r="D239" s="186" t="s">
        <v>753</v>
      </c>
      <c r="E239" s="188" t="str">
        <f t="shared" si="7"/>
        <v>New Export 3</v>
      </c>
      <c r="F239" s="188" t="s">
        <v>753</v>
      </c>
      <c r="G239" s="49" t="s">
        <v>754</v>
      </c>
      <c r="H239" s="207"/>
      <c r="I239" s="208"/>
      <c r="J239" s="209"/>
      <c r="K239" s="209"/>
      <c r="L239" s="209"/>
      <c r="M239" s="210"/>
      <c r="N239" s="211"/>
      <c r="O239" s="211"/>
      <c r="P239" s="211"/>
    </row>
    <row r="240" spans="1:16" ht="13.2" x14ac:dyDescent="0.25">
      <c r="A240" s="186" t="s">
        <v>755</v>
      </c>
      <c r="B240" s="188" t="str">
        <f t="shared" si="6"/>
        <v>New Import 4</v>
      </c>
      <c r="C240" s="188" t="s">
        <v>755</v>
      </c>
      <c r="D240" s="186" t="s">
        <v>756</v>
      </c>
      <c r="E240" s="188" t="str">
        <f t="shared" si="7"/>
        <v>New Export 4</v>
      </c>
      <c r="F240" s="188" t="s">
        <v>756</v>
      </c>
      <c r="G240" s="49" t="s">
        <v>757</v>
      </c>
      <c r="H240" s="207"/>
      <c r="I240" s="208"/>
      <c r="J240" s="209"/>
      <c r="K240" s="209"/>
      <c r="L240" s="209"/>
      <c r="M240" s="210"/>
      <c r="N240" s="211"/>
      <c r="O240" s="211"/>
      <c r="P240" s="211"/>
    </row>
    <row r="241" spans="1:16" ht="13.2" x14ac:dyDescent="0.25">
      <c r="A241" s="186" t="s">
        <v>758</v>
      </c>
      <c r="B241" s="188" t="str">
        <f t="shared" si="6"/>
        <v>New Import 5</v>
      </c>
      <c r="C241" s="188" t="s">
        <v>758</v>
      </c>
      <c r="D241" s="186" t="s">
        <v>759</v>
      </c>
      <c r="E241" s="188" t="str">
        <f t="shared" si="7"/>
        <v>New Export 5</v>
      </c>
      <c r="F241" s="188" t="s">
        <v>759</v>
      </c>
      <c r="G241" s="49" t="s">
        <v>760</v>
      </c>
      <c r="H241" s="207"/>
      <c r="I241" s="208"/>
      <c r="J241" s="209"/>
      <c r="K241" s="209"/>
      <c r="L241" s="209"/>
      <c r="M241" s="210"/>
      <c r="N241" s="211"/>
      <c r="O241" s="211"/>
      <c r="P241" s="211"/>
    </row>
    <row r="242" spans="1:16" ht="13.2" x14ac:dyDescent="0.25">
      <c r="A242" s="186" t="s">
        <v>761</v>
      </c>
      <c r="B242" s="188" t="str">
        <f t="shared" si="6"/>
        <v>New Import 6</v>
      </c>
      <c r="C242" s="188" t="s">
        <v>761</v>
      </c>
      <c r="D242" s="186" t="s">
        <v>762</v>
      </c>
      <c r="E242" s="188" t="str">
        <f t="shared" si="7"/>
        <v>New Export 6</v>
      </c>
      <c r="F242" s="188" t="s">
        <v>762</v>
      </c>
      <c r="G242" s="49" t="s">
        <v>763</v>
      </c>
      <c r="H242" s="207"/>
      <c r="I242" s="208"/>
      <c r="J242" s="209"/>
      <c r="K242" s="209"/>
      <c r="L242" s="209"/>
      <c r="M242" s="210"/>
      <c r="N242" s="211"/>
      <c r="O242" s="211"/>
      <c r="P242" s="211"/>
    </row>
    <row r="243" spans="1:16" ht="13.2" x14ac:dyDescent="0.25">
      <c r="A243" s="186" t="s">
        <v>764</v>
      </c>
      <c r="B243" s="188" t="str">
        <f t="shared" si="6"/>
        <v>New Import 7</v>
      </c>
      <c r="C243" s="188" t="s">
        <v>764</v>
      </c>
      <c r="D243" s="186" t="s">
        <v>765</v>
      </c>
      <c r="E243" s="188" t="str">
        <f t="shared" si="7"/>
        <v>New Export 7</v>
      </c>
      <c r="F243" s="188" t="s">
        <v>765</v>
      </c>
      <c r="G243" s="49" t="s">
        <v>766</v>
      </c>
      <c r="H243" s="207"/>
      <c r="I243" s="208"/>
      <c r="J243" s="209"/>
      <c r="K243" s="209"/>
      <c r="L243" s="209"/>
      <c r="M243" s="210"/>
      <c r="N243" s="211"/>
      <c r="O243" s="211"/>
      <c r="P243" s="211"/>
    </row>
    <row r="244" spans="1:16" ht="13.2" x14ac:dyDescent="0.25">
      <c r="A244" s="186" t="s">
        <v>767</v>
      </c>
      <c r="B244" s="188" t="str">
        <f t="shared" si="6"/>
        <v>New Import 8</v>
      </c>
      <c r="C244" s="188" t="s">
        <v>767</v>
      </c>
      <c r="D244" s="186" t="s">
        <v>768</v>
      </c>
      <c r="E244" s="188" t="str">
        <f t="shared" si="7"/>
        <v>New Export 8</v>
      </c>
      <c r="F244" s="188" t="s">
        <v>768</v>
      </c>
      <c r="G244" s="49" t="s">
        <v>769</v>
      </c>
      <c r="H244" s="207"/>
      <c r="I244" s="208"/>
      <c r="J244" s="209"/>
      <c r="K244" s="209"/>
      <c r="L244" s="209"/>
      <c r="M244" s="210"/>
      <c r="N244" s="211"/>
      <c r="O244" s="211"/>
      <c r="P244" s="211"/>
    </row>
    <row r="245" spans="1:16" ht="13.2" x14ac:dyDescent="0.25">
      <c r="A245" s="186" t="s">
        <v>770</v>
      </c>
      <c r="B245" s="188" t="str">
        <f t="shared" si="6"/>
        <v>New Import 9</v>
      </c>
      <c r="C245" s="188" t="s">
        <v>770</v>
      </c>
      <c r="D245" s="186" t="s">
        <v>771</v>
      </c>
      <c r="E245" s="188" t="str">
        <f t="shared" si="7"/>
        <v>New Export 9</v>
      </c>
      <c r="F245" s="188" t="s">
        <v>771</v>
      </c>
      <c r="G245" s="49" t="s">
        <v>772</v>
      </c>
      <c r="H245" s="207"/>
      <c r="I245" s="208"/>
      <c r="J245" s="209"/>
      <c r="K245" s="209"/>
      <c r="L245" s="209"/>
      <c r="M245" s="210"/>
      <c r="N245" s="211"/>
      <c r="O245" s="211"/>
      <c r="P245" s="211"/>
    </row>
    <row r="246" spans="1:16" ht="13.2" x14ac:dyDescent="0.25">
      <c r="A246" s="186" t="s">
        <v>773</v>
      </c>
      <c r="B246" s="188" t="str">
        <f t="shared" si="6"/>
        <v>New Import 10</v>
      </c>
      <c r="C246" s="188" t="s">
        <v>773</v>
      </c>
      <c r="D246" s="186" t="s">
        <v>774</v>
      </c>
      <c r="E246" s="188" t="str">
        <f t="shared" si="7"/>
        <v>New Export 10</v>
      </c>
      <c r="F246" s="188" t="s">
        <v>774</v>
      </c>
      <c r="G246" s="49" t="s">
        <v>775</v>
      </c>
      <c r="H246" s="207"/>
      <c r="I246" s="208"/>
      <c r="J246" s="209"/>
      <c r="K246" s="209"/>
      <c r="L246" s="209"/>
      <c r="M246" s="210"/>
      <c r="N246" s="211"/>
      <c r="O246" s="211"/>
      <c r="P246" s="211"/>
    </row>
    <row r="247" spans="1:16" ht="13.2" x14ac:dyDescent="0.25">
      <c r="A247" s="186" t="s">
        <v>776</v>
      </c>
      <c r="B247" s="188" t="str">
        <f t="shared" si="6"/>
        <v>New Import 11</v>
      </c>
      <c r="C247" s="188" t="s">
        <v>776</v>
      </c>
      <c r="D247" s="186" t="s">
        <v>777</v>
      </c>
      <c r="E247" s="188" t="str">
        <f t="shared" si="7"/>
        <v>New Export 11</v>
      </c>
      <c r="F247" s="188" t="s">
        <v>777</v>
      </c>
      <c r="G247" s="49" t="s">
        <v>778</v>
      </c>
      <c r="H247" s="207"/>
      <c r="I247" s="208"/>
      <c r="J247" s="209"/>
      <c r="K247" s="209"/>
      <c r="L247" s="209"/>
      <c r="M247" s="210"/>
      <c r="N247" s="211"/>
      <c r="O247" s="211"/>
      <c r="P247" s="211"/>
    </row>
    <row r="248" spans="1:16" ht="13.2" x14ac:dyDescent="0.25">
      <c r="A248" s="186" t="s">
        <v>779</v>
      </c>
      <c r="B248" s="188" t="str">
        <f t="shared" si="6"/>
        <v>New Import 12</v>
      </c>
      <c r="C248" s="188" t="s">
        <v>779</v>
      </c>
      <c r="D248" s="186" t="s">
        <v>780</v>
      </c>
      <c r="E248" s="188" t="str">
        <f t="shared" si="7"/>
        <v>New Export 12</v>
      </c>
      <c r="F248" s="188" t="s">
        <v>780</v>
      </c>
      <c r="G248" s="49" t="s">
        <v>781</v>
      </c>
      <c r="H248" s="207"/>
      <c r="I248" s="208"/>
      <c r="J248" s="209"/>
      <c r="K248" s="209"/>
      <c r="L248" s="209"/>
      <c r="M248" s="210"/>
      <c r="N248" s="211"/>
      <c r="O248" s="211"/>
      <c r="P248" s="211"/>
    </row>
    <row r="249" spans="1:16" ht="26.4" x14ac:dyDescent="0.25">
      <c r="A249" s="186" t="s">
        <v>782</v>
      </c>
      <c r="B249" s="188" t="str">
        <f t="shared" si="6"/>
        <v>New Import 13</v>
      </c>
      <c r="C249" s="188" t="s">
        <v>782</v>
      </c>
      <c r="D249" s="186" t="s">
        <v>783</v>
      </c>
      <c r="E249" s="188" t="str">
        <f t="shared" si="7"/>
        <v>New Export 13</v>
      </c>
      <c r="F249" s="188" t="s">
        <v>783</v>
      </c>
      <c r="G249" s="49" t="s">
        <v>784</v>
      </c>
      <c r="H249" s="207"/>
      <c r="I249" s="208"/>
      <c r="J249" s="209"/>
      <c r="K249" s="209"/>
      <c r="L249" s="209"/>
      <c r="M249" s="210"/>
      <c r="N249" s="211"/>
      <c r="O249" s="211"/>
      <c r="P249" s="211"/>
    </row>
    <row r="250" spans="1:16" ht="13.2" x14ac:dyDescent="0.25">
      <c r="A250" s="186" t="s">
        <v>785</v>
      </c>
      <c r="B250" s="188" t="str">
        <f t="shared" si="6"/>
        <v>New Import 14</v>
      </c>
      <c r="C250" s="188" t="s">
        <v>785</v>
      </c>
      <c r="D250" s="186" t="s">
        <v>786</v>
      </c>
      <c r="E250" s="188" t="str">
        <f t="shared" si="7"/>
        <v>New Export 14</v>
      </c>
      <c r="F250" s="188" t="s">
        <v>786</v>
      </c>
      <c r="G250" s="49" t="s">
        <v>787</v>
      </c>
      <c r="H250" s="207"/>
      <c r="I250" s="208"/>
      <c r="J250" s="209"/>
      <c r="K250" s="209"/>
      <c r="L250" s="209"/>
      <c r="M250" s="210"/>
      <c r="N250" s="211"/>
      <c r="O250" s="211"/>
      <c r="P250" s="211"/>
    </row>
    <row r="251" spans="1:16" ht="13.2" x14ac:dyDescent="0.25">
      <c r="A251" s="186" t="s">
        <v>788</v>
      </c>
      <c r="B251" s="188" t="str">
        <f t="shared" si="6"/>
        <v>New Import 15</v>
      </c>
      <c r="C251" s="188" t="s">
        <v>788</v>
      </c>
      <c r="D251" s="186" t="s">
        <v>789</v>
      </c>
      <c r="E251" s="188" t="str">
        <f t="shared" si="7"/>
        <v>New Export 15</v>
      </c>
      <c r="F251" s="188" t="s">
        <v>789</v>
      </c>
      <c r="G251" s="49" t="s">
        <v>790</v>
      </c>
      <c r="H251" s="207"/>
      <c r="I251" s="208"/>
      <c r="J251" s="209"/>
      <c r="K251" s="209"/>
      <c r="L251" s="209"/>
      <c r="M251" s="210"/>
      <c r="N251" s="211"/>
      <c r="O251" s="211"/>
      <c r="P251" s="211"/>
    </row>
    <row r="252" spans="1:16" ht="13.2" x14ac:dyDescent="0.25">
      <c r="A252" s="186" t="s">
        <v>791</v>
      </c>
      <c r="B252" s="188" t="str">
        <f t="shared" si="6"/>
        <v>New Import 16</v>
      </c>
      <c r="C252" s="188" t="s">
        <v>791</v>
      </c>
      <c r="D252" s="186" t="s">
        <v>792</v>
      </c>
      <c r="E252" s="188" t="str">
        <f t="shared" si="7"/>
        <v>New Export 16</v>
      </c>
      <c r="F252" s="188" t="s">
        <v>792</v>
      </c>
      <c r="G252" s="49" t="s">
        <v>793</v>
      </c>
      <c r="H252" s="207"/>
      <c r="I252" s="208"/>
      <c r="J252" s="209"/>
      <c r="K252" s="209"/>
      <c r="L252" s="209"/>
      <c r="M252" s="210"/>
      <c r="N252" s="211"/>
      <c r="O252" s="211"/>
      <c r="P252" s="211"/>
    </row>
    <row r="253" spans="1:16" ht="13.2" x14ac:dyDescent="0.25">
      <c r="A253" s="186" t="s">
        <v>794</v>
      </c>
      <c r="B253" s="188" t="str">
        <f t="shared" si="6"/>
        <v>New Import 17</v>
      </c>
      <c r="C253" s="188" t="s">
        <v>794</v>
      </c>
      <c r="D253" s="186" t="s">
        <v>795</v>
      </c>
      <c r="E253" s="188" t="str">
        <f t="shared" si="7"/>
        <v>New Export 17</v>
      </c>
      <c r="F253" s="188" t="s">
        <v>795</v>
      </c>
      <c r="G253" s="49" t="s">
        <v>796</v>
      </c>
      <c r="H253" s="207"/>
      <c r="I253" s="208"/>
      <c r="J253" s="209"/>
      <c r="K253" s="209"/>
      <c r="L253" s="209"/>
      <c r="M253" s="210"/>
      <c r="N253" s="211"/>
      <c r="O253" s="211"/>
      <c r="P253" s="211"/>
    </row>
    <row r="254" spans="1:16" ht="13.2" x14ac:dyDescent="0.25">
      <c r="A254" s="186" t="s">
        <v>797</v>
      </c>
      <c r="B254" s="188" t="str">
        <f t="shared" si="6"/>
        <v>New Import 18</v>
      </c>
      <c r="C254" s="188" t="s">
        <v>797</v>
      </c>
      <c r="D254" s="186" t="s">
        <v>798</v>
      </c>
      <c r="E254" s="188" t="str">
        <f t="shared" si="7"/>
        <v>New Export 18</v>
      </c>
      <c r="F254" s="188" t="s">
        <v>798</v>
      </c>
      <c r="G254" s="49" t="s">
        <v>799</v>
      </c>
      <c r="H254" s="207"/>
      <c r="I254" s="208"/>
      <c r="J254" s="209"/>
      <c r="K254" s="209"/>
      <c r="L254" s="209"/>
      <c r="M254" s="210"/>
      <c r="N254" s="211"/>
      <c r="O254" s="211"/>
      <c r="P254" s="211"/>
    </row>
    <row r="255" spans="1:16" ht="13.2" x14ac:dyDescent="0.25">
      <c r="A255" s="186" t="s">
        <v>800</v>
      </c>
      <c r="B255" s="188" t="str">
        <f t="shared" si="6"/>
        <v>New Import 19</v>
      </c>
      <c r="C255" s="188" t="s">
        <v>800</v>
      </c>
      <c r="D255" s="186" t="s">
        <v>801</v>
      </c>
      <c r="E255" s="188" t="str">
        <f t="shared" si="7"/>
        <v>New Export 19</v>
      </c>
      <c r="F255" s="188" t="s">
        <v>801</v>
      </c>
      <c r="G255" s="49" t="s">
        <v>802</v>
      </c>
      <c r="H255" s="207"/>
      <c r="I255" s="208"/>
      <c r="J255" s="209"/>
      <c r="K255" s="209"/>
      <c r="L255" s="209"/>
      <c r="M255" s="210"/>
      <c r="N255" s="211"/>
      <c r="O255" s="211"/>
      <c r="P255" s="211"/>
    </row>
    <row r="256" spans="1:16" ht="13.2" x14ac:dyDescent="0.25">
      <c r="A256" s="186" t="s">
        <v>803</v>
      </c>
      <c r="B256" s="188" t="str">
        <f t="shared" si="6"/>
        <v>New Import 20</v>
      </c>
      <c r="C256" s="188" t="s">
        <v>803</v>
      </c>
      <c r="D256" s="186" t="s">
        <v>804</v>
      </c>
      <c r="E256" s="188" t="str">
        <f t="shared" si="7"/>
        <v>New Export 20</v>
      </c>
      <c r="F256" s="188" t="s">
        <v>804</v>
      </c>
      <c r="G256" s="49" t="s">
        <v>805</v>
      </c>
      <c r="H256" s="207"/>
      <c r="I256" s="208"/>
      <c r="J256" s="209"/>
      <c r="K256" s="209"/>
      <c r="L256" s="209"/>
      <c r="M256" s="210"/>
      <c r="N256" s="211"/>
      <c r="O256" s="211"/>
      <c r="P256" s="211"/>
    </row>
    <row r="257" spans="1:16" ht="13.2" x14ac:dyDescent="0.25">
      <c r="A257" s="186" t="s">
        <v>806</v>
      </c>
      <c r="B257" s="188" t="str">
        <f t="shared" si="6"/>
        <v>New Import 21</v>
      </c>
      <c r="C257" s="188" t="s">
        <v>806</v>
      </c>
      <c r="D257" s="186" t="s">
        <v>807</v>
      </c>
      <c r="E257" s="188" t="str">
        <f t="shared" si="7"/>
        <v>New Export 21</v>
      </c>
      <c r="F257" s="188" t="s">
        <v>807</v>
      </c>
      <c r="G257" s="49" t="s">
        <v>808</v>
      </c>
      <c r="H257" s="207"/>
      <c r="I257" s="208"/>
      <c r="J257" s="209"/>
      <c r="K257" s="209"/>
      <c r="L257" s="209"/>
      <c r="M257" s="210"/>
      <c r="N257" s="211"/>
      <c r="O257" s="211"/>
      <c r="P257" s="211"/>
    </row>
    <row r="258" spans="1:16" ht="13.2" x14ac:dyDescent="0.25">
      <c r="A258" s="186" t="s">
        <v>809</v>
      </c>
      <c r="B258" s="188" t="str">
        <f t="shared" si="6"/>
        <v>New Import 22</v>
      </c>
      <c r="C258" s="188" t="s">
        <v>809</v>
      </c>
      <c r="D258" s="186" t="s">
        <v>810</v>
      </c>
      <c r="E258" s="188" t="str">
        <f t="shared" si="7"/>
        <v>New Export 22</v>
      </c>
      <c r="F258" s="188" t="s">
        <v>810</v>
      </c>
      <c r="G258" s="49" t="s">
        <v>811</v>
      </c>
      <c r="H258" s="207"/>
      <c r="I258" s="208"/>
      <c r="J258" s="209"/>
      <c r="K258" s="209"/>
      <c r="L258" s="209"/>
      <c r="M258" s="210"/>
      <c r="N258" s="211"/>
      <c r="O258" s="211"/>
      <c r="P258" s="211"/>
    </row>
    <row r="259" spans="1:16" ht="13.2" x14ac:dyDescent="0.25">
      <c r="A259" s="186" t="s">
        <v>812</v>
      </c>
      <c r="B259" s="188" t="str">
        <f t="shared" si="6"/>
        <v>New Import 23</v>
      </c>
      <c r="C259" s="188" t="s">
        <v>812</v>
      </c>
      <c r="D259" s="186" t="s">
        <v>813</v>
      </c>
      <c r="E259" s="188" t="str">
        <f t="shared" si="7"/>
        <v>New Export 23</v>
      </c>
      <c r="F259" s="188" t="s">
        <v>813</v>
      </c>
      <c r="G259" s="49" t="s">
        <v>814</v>
      </c>
      <c r="H259" s="207"/>
      <c r="I259" s="208"/>
      <c r="J259" s="209"/>
      <c r="K259" s="209"/>
      <c r="L259" s="209"/>
      <c r="M259" s="210"/>
      <c r="N259" s="211"/>
      <c r="O259" s="211"/>
      <c r="P259" s="211"/>
    </row>
    <row r="260" spans="1:16" ht="13.2" x14ac:dyDescent="0.25">
      <c r="A260" s="186" t="s">
        <v>815</v>
      </c>
      <c r="B260" s="188" t="str">
        <f t="shared" si="6"/>
        <v>New Import 24</v>
      </c>
      <c r="C260" s="188" t="s">
        <v>815</v>
      </c>
      <c r="D260" s="186" t="s">
        <v>816</v>
      </c>
      <c r="E260" s="188" t="str">
        <f t="shared" si="7"/>
        <v>New Export 24</v>
      </c>
      <c r="F260" s="188" t="s">
        <v>816</v>
      </c>
      <c r="G260" s="49" t="s">
        <v>817</v>
      </c>
      <c r="H260" s="207"/>
      <c r="I260" s="208"/>
      <c r="J260" s="209"/>
      <c r="K260" s="209"/>
      <c r="L260" s="209"/>
      <c r="M260" s="210"/>
      <c r="N260" s="211"/>
      <c r="O260" s="211"/>
      <c r="P260" s="211"/>
    </row>
    <row r="261" spans="1:16" ht="13.2" x14ac:dyDescent="0.25">
      <c r="A261" s="186" t="s">
        <v>818</v>
      </c>
      <c r="B261" s="188" t="str">
        <f t="shared" si="6"/>
        <v>New Import 25</v>
      </c>
      <c r="C261" s="188" t="s">
        <v>818</v>
      </c>
      <c r="D261" s="186" t="s">
        <v>819</v>
      </c>
      <c r="E261" s="188" t="str">
        <f t="shared" si="7"/>
        <v>New Export 25</v>
      </c>
      <c r="F261" s="188" t="s">
        <v>819</v>
      </c>
      <c r="G261" s="49" t="s">
        <v>820</v>
      </c>
      <c r="H261" s="207"/>
      <c r="I261" s="208"/>
      <c r="J261" s="209"/>
      <c r="K261" s="209"/>
      <c r="L261" s="209"/>
      <c r="M261" s="210"/>
      <c r="N261" s="211"/>
      <c r="O261" s="211"/>
      <c r="P261" s="211"/>
    </row>
    <row r="262" spans="1:16" ht="13.2" x14ac:dyDescent="0.25">
      <c r="A262" s="186" t="s">
        <v>821</v>
      </c>
      <c r="B262" s="188" t="str">
        <f t="shared" si="6"/>
        <v>New Import 26</v>
      </c>
      <c r="C262" s="188" t="s">
        <v>821</v>
      </c>
      <c r="D262" s="186" t="s">
        <v>822</v>
      </c>
      <c r="E262" s="188" t="str">
        <f t="shared" si="7"/>
        <v>New Export 26</v>
      </c>
      <c r="F262" s="188" t="s">
        <v>822</v>
      </c>
      <c r="G262" s="49" t="s">
        <v>823</v>
      </c>
      <c r="H262" s="207"/>
      <c r="I262" s="208"/>
      <c r="J262" s="209"/>
      <c r="K262" s="209"/>
      <c r="L262" s="209"/>
      <c r="M262" s="210"/>
      <c r="N262" s="211"/>
      <c r="O262" s="211"/>
      <c r="P262" s="211"/>
    </row>
    <row r="263" spans="1:16" ht="13.2" x14ac:dyDescent="0.25">
      <c r="A263" s="186" t="s">
        <v>824</v>
      </c>
      <c r="B263" s="188" t="str">
        <f t="shared" si="6"/>
        <v>New Import 27</v>
      </c>
      <c r="C263" s="188" t="s">
        <v>824</v>
      </c>
      <c r="D263" s="186" t="s">
        <v>825</v>
      </c>
      <c r="E263" s="188" t="str">
        <f t="shared" si="7"/>
        <v>New Export 27</v>
      </c>
      <c r="F263" s="188" t="s">
        <v>825</v>
      </c>
      <c r="G263" s="49" t="s">
        <v>826</v>
      </c>
      <c r="H263" s="207"/>
      <c r="I263" s="208"/>
      <c r="J263" s="209"/>
      <c r="K263" s="209"/>
      <c r="L263" s="209"/>
      <c r="M263" s="210"/>
      <c r="N263" s="211"/>
      <c r="O263" s="211"/>
      <c r="P263" s="211"/>
    </row>
    <row r="264" spans="1:16" ht="13.2" x14ac:dyDescent="0.25">
      <c r="A264" s="186" t="s">
        <v>827</v>
      </c>
      <c r="B264" s="188" t="str">
        <f t="shared" si="6"/>
        <v>New Import 28</v>
      </c>
      <c r="C264" s="188" t="s">
        <v>827</v>
      </c>
      <c r="D264" s="186" t="s">
        <v>828</v>
      </c>
      <c r="E264" s="188" t="str">
        <f t="shared" si="7"/>
        <v>New Export 28</v>
      </c>
      <c r="F264" s="188" t="s">
        <v>828</v>
      </c>
      <c r="G264" s="49" t="s">
        <v>829</v>
      </c>
      <c r="H264" s="207"/>
      <c r="I264" s="208"/>
      <c r="J264" s="209"/>
      <c r="K264" s="209"/>
      <c r="L264" s="209"/>
      <c r="M264" s="210"/>
      <c r="N264" s="211"/>
      <c r="O264" s="211"/>
      <c r="P264" s="211"/>
    </row>
    <row r="265" spans="1:16" ht="13.2" x14ac:dyDescent="0.25">
      <c r="A265" s="186" t="s">
        <v>830</v>
      </c>
      <c r="B265" s="188" t="str">
        <f t="shared" si="6"/>
        <v>New Import 29</v>
      </c>
      <c r="C265" s="188" t="s">
        <v>830</v>
      </c>
      <c r="D265" s="186" t="s">
        <v>831</v>
      </c>
      <c r="E265" s="188" t="str">
        <f t="shared" si="7"/>
        <v>New Export 29</v>
      </c>
      <c r="F265" s="188" t="s">
        <v>831</v>
      </c>
      <c r="G265" s="49" t="s">
        <v>832</v>
      </c>
      <c r="H265" s="207"/>
      <c r="I265" s="208"/>
      <c r="J265" s="209"/>
      <c r="K265" s="209"/>
      <c r="L265" s="209"/>
      <c r="M265" s="210"/>
      <c r="N265" s="211"/>
      <c r="O265" s="211"/>
      <c r="P265" s="211"/>
    </row>
    <row r="266" spans="1:16" ht="13.2" x14ac:dyDescent="0.25">
      <c r="A266" s="186" t="s">
        <v>833</v>
      </c>
      <c r="B266" s="188" t="str">
        <f t="shared" si="6"/>
        <v>New Import 30</v>
      </c>
      <c r="C266" s="188" t="s">
        <v>833</v>
      </c>
      <c r="D266" s="186" t="s">
        <v>834</v>
      </c>
      <c r="E266" s="188" t="str">
        <f t="shared" si="7"/>
        <v>New Export 30</v>
      </c>
      <c r="F266" s="188" t="s">
        <v>834</v>
      </c>
      <c r="G266" s="49" t="s">
        <v>835</v>
      </c>
      <c r="H266" s="207"/>
      <c r="I266" s="208"/>
      <c r="J266" s="209"/>
      <c r="K266" s="209"/>
      <c r="L266" s="209"/>
      <c r="M266" s="210"/>
      <c r="N266" s="211"/>
      <c r="O266" s="211"/>
      <c r="P266" s="211"/>
    </row>
    <row r="267" spans="1:16" ht="13.2" x14ac:dyDescent="0.25">
      <c r="A267" s="186" t="s">
        <v>836</v>
      </c>
      <c r="B267" s="188" t="str">
        <f t="shared" si="6"/>
        <v>New Import 31</v>
      </c>
      <c r="C267" s="188" t="s">
        <v>836</v>
      </c>
      <c r="D267" s="186" t="s">
        <v>837</v>
      </c>
      <c r="E267" s="188" t="str">
        <f t="shared" si="7"/>
        <v>New Export 31</v>
      </c>
      <c r="F267" s="188" t="s">
        <v>837</v>
      </c>
      <c r="G267" s="49" t="s">
        <v>838</v>
      </c>
      <c r="H267" s="207"/>
      <c r="I267" s="208"/>
      <c r="J267" s="209"/>
      <c r="K267" s="209"/>
      <c r="L267" s="209"/>
      <c r="M267" s="210"/>
      <c r="N267" s="211"/>
      <c r="O267" s="211"/>
      <c r="P267" s="211"/>
    </row>
    <row r="268" spans="1:16" ht="26.4" x14ac:dyDescent="0.25">
      <c r="A268" s="186" t="s">
        <v>839</v>
      </c>
      <c r="B268" s="188" t="str">
        <f t="shared" si="6"/>
        <v>New Import 32</v>
      </c>
      <c r="C268" s="188" t="s">
        <v>839</v>
      </c>
      <c r="D268" s="186" t="s">
        <v>840</v>
      </c>
      <c r="E268" s="188" t="str">
        <f t="shared" si="7"/>
        <v>New Export 32</v>
      </c>
      <c r="F268" s="188" t="s">
        <v>840</v>
      </c>
      <c r="G268" s="49" t="s">
        <v>841</v>
      </c>
      <c r="H268" s="207"/>
      <c r="I268" s="208"/>
      <c r="J268" s="209"/>
      <c r="K268" s="209"/>
      <c r="L268" s="209"/>
      <c r="M268" s="210"/>
      <c r="N268" s="211"/>
      <c r="O268" s="211"/>
      <c r="P268" s="211"/>
    </row>
    <row r="269" spans="1:16" ht="13.2" x14ac:dyDescent="0.25">
      <c r="A269" s="186" t="s">
        <v>842</v>
      </c>
      <c r="B269" s="188" t="str">
        <f t="shared" ref="B269:B332" si="8">IF(A269="","",A269)</f>
        <v>New Import 33</v>
      </c>
      <c r="C269" s="188" t="s">
        <v>842</v>
      </c>
      <c r="D269" s="186" t="s">
        <v>843</v>
      </c>
      <c r="E269" s="188" t="str">
        <f t="shared" ref="E269:E332" si="9">IF(D269="","",D269)</f>
        <v>New Export 33</v>
      </c>
      <c r="F269" s="188" t="s">
        <v>843</v>
      </c>
      <c r="G269" s="49" t="s">
        <v>844</v>
      </c>
      <c r="H269" s="207"/>
      <c r="I269" s="208"/>
      <c r="J269" s="209"/>
      <c r="K269" s="209"/>
      <c r="L269" s="209"/>
      <c r="M269" s="210"/>
      <c r="N269" s="211"/>
      <c r="O269" s="211"/>
      <c r="P269" s="211"/>
    </row>
    <row r="270" spans="1:16" ht="13.2" x14ac:dyDescent="0.25">
      <c r="A270" s="186" t="s">
        <v>845</v>
      </c>
      <c r="B270" s="188" t="str">
        <f t="shared" si="8"/>
        <v>New Import 34</v>
      </c>
      <c r="C270" s="188" t="s">
        <v>845</v>
      </c>
      <c r="D270" s="186" t="s">
        <v>846</v>
      </c>
      <c r="E270" s="188" t="str">
        <f t="shared" si="9"/>
        <v>New Export 34</v>
      </c>
      <c r="F270" s="188" t="s">
        <v>846</v>
      </c>
      <c r="G270" s="49" t="s">
        <v>847</v>
      </c>
      <c r="H270" s="207"/>
      <c r="I270" s="208"/>
      <c r="J270" s="209"/>
      <c r="K270" s="209"/>
      <c r="L270" s="209"/>
      <c r="M270" s="210"/>
      <c r="N270" s="211"/>
      <c r="O270" s="211"/>
      <c r="P270" s="211"/>
    </row>
    <row r="271" spans="1:16" ht="13.2" x14ac:dyDescent="0.25">
      <c r="A271" s="186" t="s">
        <v>848</v>
      </c>
      <c r="B271" s="188" t="str">
        <f t="shared" si="8"/>
        <v>New Import 35</v>
      </c>
      <c r="C271" s="188" t="s">
        <v>848</v>
      </c>
      <c r="D271" s="186" t="s">
        <v>849</v>
      </c>
      <c r="E271" s="188" t="str">
        <f t="shared" si="9"/>
        <v>New Export 35</v>
      </c>
      <c r="F271" s="188" t="s">
        <v>849</v>
      </c>
      <c r="G271" s="49" t="s">
        <v>850</v>
      </c>
      <c r="H271" s="207"/>
      <c r="I271" s="208"/>
      <c r="J271" s="209"/>
      <c r="K271" s="209"/>
      <c r="L271" s="209"/>
      <c r="M271" s="210"/>
      <c r="N271" s="211"/>
      <c r="O271" s="211"/>
      <c r="P271" s="211"/>
    </row>
    <row r="272" spans="1:16" ht="13.2" x14ac:dyDescent="0.25">
      <c r="A272" s="186" t="s">
        <v>851</v>
      </c>
      <c r="B272" s="188" t="str">
        <f t="shared" si="8"/>
        <v>New Import 36</v>
      </c>
      <c r="C272" s="188" t="s">
        <v>851</v>
      </c>
      <c r="D272" s="186" t="s">
        <v>852</v>
      </c>
      <c r="E272" s="188" t="str">
        <f t="shared" si="9"/>
        <v>New Export 36</v>
      </c>
      <c r="F272" s="188" t="s">
        <v>852</v>
      </c>
      <c r="G272" s="49" t="s">
        <v>853</v>
      </c>
      <c r="H272" s="207"/>
      <c r="I272" s="208"/>
      <c r="J272" s="209"/>
      <c r="K272" s="209"/>
      <c r="L272" s="209"/>
      <c r="M272" s="210"/>
      <c r="N272" s="211"/>
      <c r="O272" s="211"/>
      <c r="P272" s="211"/>
    </row>
    <row r="273" spans="1:16" ht="13.2" x14ac:dyDescent="0.25">
      <c r="A273" s="186" t="s">
        <v>854</v>
      </c>
      <c r="B273" s="188" t="str">
        <f t="shared" si="8"/>
        <v>New Import 37</v>
      </c>
      <c r="C273" s="188" t="s">
        <v>854</v>
      </c>
      <c r="D273" s="186" t="s">
        <v>855</v>
      </c>
      <c r="E273" s="188" t="str">
        <f t="shared" si="9"/>
        <v>New Export 37</v>
      </c>
      <c r="F273" s="188" t="s">
        <v>855</v>
      </c>
      <c r="G273" s="49" t="s">
        <v>856</v>
      </c>
      <c r="H273" s="207"/>
      <c r="I273" s="208"/>
      <c r="J273" s="209"/>
      <c r="K273" s="209"/>
      <c r="L273" s="209"/>
      <c r="M273" s="210"/>
      <c r="N273" s="211"/>
      <c r="O273" s="211"/>
      <c r="P273" s="211"/>
    </row>
    <row r="274" spans="1:16" ht="13.2" x14ac:dyDescent="0.25">
      <c r="A274" s="186" t="s">
        <v>857</v>
      </c>
      <c r="B274" s="188" t="str">
        <f t="shared" si="8"/>
        <v>New Import 38</v>
      </c>
      <c r="C274" s="188" t="s">
        <v>857</v>
      </c>
      <c r="D274" s="186" t="s">
        <v>858</v>
      </c>
      <c r="E274" s="188" t="str">
        <f t="shared" si="9"/>
        <v>New Export 38</v>
      </c>
      <c r="F274" s="188" t="s">
        <v>858</v>
      </c>
      <c r="G274" s="49" t="s">
        <v>859</v>
      </c>
      <c r="H274" s="207"/>
      <c r="I274" s="208"/>
      <c r="J274" s="209"/>
      <c r="K274" s="209"/>
      <c r="L274" s="209"/>
      <c r="M274" s="210"/>
      <c r="N274" s="211"/>
      <c r="O274" s="211"/>
      <c r="P274" s="211"/>
    </row>
    <row r="275" spans="1:16" ht="13.2" x14ac:dyDescent="0.25">
      <c r="A275" s="186" t="s">
        <v>860</v>
      </c>
      <c r="B275" s="188" t="str">
        <f t="shared" si="8"/>
        <v>New Import 39</v>
      </c>
      <c r="C275" s="188" t="s">
        <v>860</v>
      </c>
      <c r="D275" s="186" t="s">
        <v>861</v>
      </c>
      <c r="E275" s="188" t="str">
        <f t="shared" si="9"/>
        <v>New Export 39</v>
      </c>
      <c r="F275" s="188" t="s">
        <v>861</v>
      </c>
      <c r="G275" s="49" t="s">
        <v>862</v>
      </c>
      <c r="H275" s="207"/>
      <c r="I275" s="208"/>
      <c r="J275" s="209"/>
      <c r="K275" s="209"/>
      <c r="L275" s="209"/>
      <c r="M275" s="210"/>
      <c r="N275" s="211"/>
      <c r="O275" s="211"/>
      <c r="P275" s="211"/>
    </row>
    <row r="276" spans="1:16" ht="13.2" x14ac:dyDescent="0.25">
      <c r="A276" s="186" t="s">
        <v>863</v>
      </c>
      <c r="B276" s="188" t="str">
        <f t="shared" si="8"/>
        <v>New Import 40</v>
      </c>
      <c r="C276" s="188" t="s">
        <v>863</v>
      </c>
      <c r="D276" s="186" t="s">
        <v>864</v>
      </c>
      <c r="E276" s="188" t="str">
        <f t="shared" si="9"/>
        <v>New Export 40</v>
      </c>
      <c r="F276" s="188" t="s">
        <v>864</v>
      </c>
      <c r="G276" s="49" t="s">
        <v>865</v>
      </c>
      <c r="H276" s="207"/>
      <c r="I276" s="208"/>
      <c r="J276" s="209"/>
      <c r="K276" s="209"/>
      <c r="L276" s="209"/>
      <c r="M276" s="210"/>
      <c r="N276" s="211"/>
      <c r="O276" s="211"/>
      <c r="P276" s="211"/>
    </row>
    <row r="277" spans="1:16" ht="13.2" x14ac:dyDescent="0.25">
      <c r="A277" s="186" t="s">
        <v>866</v>
      </c>
      <c r="B277" s="188" t="str">
        <f t="shared" si="8"/>
        <v>New Import 41</v>
      </c>
      <c r="C277" s="188" t="s">
        <v>866</v>
      </c>
      <c r="D277" s="186" t="s">
        <v>867</v>
      </c>
      <c r="E277" s="188" t="str">
        <f t="shared" si="9"/>
        <v>New Export 41</v>
      </c>
      <c r="F277" s="188" t="s">
        <v>867</v>
      </c>
      <c r="G277" s="49" t="s">
        <v>868</v>
      </c>
      <c r="H277" s="207"/>
      <c r="I277" s="208"/>
      <c r="J277" s="209"/>
      <c r="K277" s="209"/>
      <c r="L277" s="209"/>
      <c r="M277" s="210"/>
      <c r="N277" s="211"/>
      <c r="O277" s="211"/>
      <c r="P277" s="211"/>
    </row>
    <row r="278" spans="1:16" ht="13.2" x14ac:dyDescent="0.25">
      <c r="A278" s="186" t="s">
        <v>869</v>
      </c>
      <c r="B278" s="188" t="str">
        <f t="shared" si="8"/>
        <v>New Import 42</v>
      </c>
      <c r="C278" s="188" t="s">
        <v>869</v>
      </c>
      <c r="D278" s="186" t="s">
        <v>870</v>
      </c>
      <c r="E278" s="188" t="str">
        <f t="shared" si="9"/>
        <v>New Export 42</v>
      </c>
      <c r="F278" s="188" t="s">
        <v>870</v>
      </c>
      <c r="G278" s="49" t="s">
        <v>871</v>
      </c>
      <c r="H278" s="207"/>
      <c r="I278" s="208"/>
      <c r="J278" s="209"/>
      <c r="K278" s="209"/>
      <c r="L278" s="209"/>
      <c r="M278" s="210"/>
      <c r="N278" s="211"/>
      <c r="O278" s="211"/>
      <c r="P278" s="211"/>
    </row>
    <row r="279" spans="1:16" ht="13.2" x14ac:dyDescent="0.25">
      <c r="A279" s="186" t="s">
        <v>872</v>
      </c>
      <c r="B279" s="188" t="str">
        <f t="shared" si="8"/>
        <v>New Import 43</v>
      </c>
      <c r="C279" s="188" t="s">
        <v>872</v>
      </c>
      <c r="D279" s="186" t="s">
        <v>873</v>
      </c>
      <c r="E279" s="188" t="str">
        <f t="shared" si="9"/>
        <v>New Export 43</v>
      </c>
      <c r="F279" s="188" t="s">
        <v>873</v>
      </c>
      <c r="G279" s="49" t="s">
        <v>874</v>
      </c>
      <c r="H279" s="207"/>
      <c r="I279" s="208"/>
      <c r="J279" s="209"/>
      <c r="K279" s="209"/>
      <c r="L279" s="209"/>
      <c r="M279" s="210"/>
      <c r="N279" s="211"/>
      <c r="O279" s="211"/>
      <c r="P279" s="211"/>
    </row>
    <row r="280" spans="1:16" ht="13.2" x14ac:dyDescent="0.25">
      <c r="A280" s="186" t="s">
        <v>875</v>
      </c>
      <c r="B280" s="188" t="str">
        <f t="shared" si="8"/>
        <v>New Import 44</v>
      </c>
      <c r="C280" s="188" t="s">
        <v>875</v>
      </c>
      <c r="D280" s="186" t="s">
        <v>876</v>
      </c>
      <c r="E280" s="188" t="str">
        <f t="shared" si="9"/>
        <v>New Export 44</v>
      </c>
      <c r="F280" s="188" t="s">
        <v>876</v>
      </c>
      <c r="G280" s="49" t="s">
        <v>877</v>
      </c>
      <c r="H280" s="207"/>
      <c r="I280" s="208"/>
      <c r="J280" s="209"/>
      <c r="K280" s="209"/>
      <c r="L280" s="209"/>
      <c r="M280" s="210"/>
      <c r="N280" s="211"/>
      <c r="O280" s="211"/>
      <c r="P280" s="211"/>
    </row>
    <row r="281" spans="1:16" ht="13.2" x14ac:dyDescent="0.25">
      <c r="A281" s="186" t="s">
        <v>878</v>
      </c>
      <c r="B281" s="188" t="str">
        <f t="shared" si="8"/>
        <v>New Import 45</v>
      </c>
      <c r="C281" s="188" t="s">
        <v>878</v>
      </c>
      <c r="D281" s="186" t="s">
        <v>879</v>
      </c>
      <c r="E281" s="188" t="str">
        <f t="shared" si="9"/>
        <v>New Export 45</v>
      </c>
      <c r="F281" s="188" t="s">
        <v>879</v>
      </c>
      <c r="G281" s="49" t="s">
        <v>880</v>
      </c>
      <c r="H281" s="207"/>
      <c r="I281" s="208"/>
      <c r="J281" s="209"/>
      <c r="K281" s="209"/>
      <c r="L281" s="209"/>
      <c r="M281" s="210"/>
      <c r="N281" s="211"/>
      <c r="O281" s="211"/>
      <c r="P281" s="211"/>
    </row>
    <row r="282" spans="1:16" ht="13.2" x14ac:dyDescent="0.25">
      <c r="A282" s="186" t="s">
        <v>881</v>
      </c>
      <c r="B282" s="188" t="str">
        <f t="shared" si="8"/>
        <v>New Import 46</v>
      </c>
      <c r="C282" s="188" t="s">
        <v>881</v>
      </c>
      <c r="D282" s="186" t="s">
        <v>882</v>
      </c>
      <c r="E282" s="188" t="str">
        <f t="shared" si="9"/>
        <v>New Export 46</v>
      </c>
      <c r="F282" s="188" t="s">
        <v>882</v>
      </c>
      <c r="G282" s="49" t="s">
        <v>883</v>
      </c>
      <c r="H282" s="207"/>
      <c r="I282" s="208"/>
      <c r="J282" s="209"/>
      <c r="K282" s="209"/>
      <c r="L282" s="209"/>
      <c r="M282" s="210"/>
      <c r="N282" s="211"/>
      <c r="O282" s="211"/>
      <c r="P282" s="211"/>
    </row>
    <row r="283" spans="1:16" ht="13.2" x14ac:dyDescent="0.25">
      <c r="A283" s="186" t="s">
        <v>884</v>
      </c>
      <c r="B283" s="188" t="str">
        <f t="shared" si="8"/>
        <v>New Import 47</v>
      </c>
      <c r="C283" s="188" t="s">
        <v>884</v>
      </c>
      <c r="D283" s="186" t="s">
        <v>885</v>
      </c>
      <c r="E283" s="188" t="str">
        <f t="shared" si="9"/>
        <v>New Export 47</v>
      </c>
      <c r="F283" s="188" t="s">
        <v>885</v>
      </c>
      <c r="G283" s="49" t="s">
        <v>886</v>
      </c>
      <c r="H283" s="207"/>
      <c r="I283" s="208"/>
      <c r="J283" s="209"/>
      <c r="K283" s="209"/>
      <c r="L283" s="209"/>
      <c r="M283" s="210"/>
      <c r="N283" s="211"/>
      <c r="O283" s="211"/>
      <c r="P283" s="211"/>
    </row>
    <row r="284" spans="1:16" ht="13.2" x14ac:dyDescent="0.25">
      <c r="A284" s="186" t="s">
        <v>887</v>
      </c>
      <c r="B284" s="188" t="str">
        <f t="shared" si="8"/>
        <v>New Import 48</v>
      </c>
      <c r="C284" s="188" t="s">
        <v>887</v>
      </c>
      <c r="D284" s="186"/>
      <c r="E284" s="188" t="str">
        <f t="shared" si="9"/>
        <v/>
      </c>
      <c r="F284" s="188" t="s">
        <v>68</v>
      </c>
      <c r="G284" s="49" t="s">
        <v>888</v>
      </c>
      <c r="H284" s="207"/>
      <c r="I284" s="208"/>
      <c r="J284" s="209"/>
      <c r="K284" s="209"/>
      <c r="L284" s="209"/>
      <c r="M284" s="210"/>
      <c r="N284" s="211"/>
      <c r="O284" s="211"/>
      <c r="P284" s="211"/>
    </row>
    <row r="285" spans="1:16" ht="13.2" x14ac:dyDescent="0.25">
      <c r="A285" s="186" t="s">
        <v>889</v>
      </c>
      <c r="B285" s="188" t="str">
        <f t="shared" si="8"/>
        <v>New Import 49</v>
      </c>
      <c r="C285" s="188" t="s">
        <v>889</v>
      </c>
      <c r="D285" s="186" t="s">
        <v>890</v>
      </c>
      <c r="E285" s="188" t="str">
        <f t="shared" si="9"/>
        <v>New Export 49</v>
      </c>
      <c r="F285" s="188" t="s">
        <v>890</v>
      </c>
      <c r="G285" s="49" t="s">
        <v>891</v>
      </c>
      <c r="H285" s="207"/>
      <c r="I285" s="208"/>
      <c r="J285" s="209"/>
      <c r="K285" s="209"/>
      <c r="L285" s="209"/>
      <c r="M285" s="210"/>
      <c r="N285" s="211"/>
      <c r="O285" s="211"/>
      <c r="P285" s="211"/>
    </row>
    <row r="286" spans="1:16" ht="13.2" x14ac:dyDescent="0.25">
      <c r="A286" s="186" t="s">
        <v>892</v>
      </c>
      <c r="B286" s="188" t="str">
        <f t="shared" si="8"/>
        <v>New Import 50</v>
      </c>
      <c r="C286" s="188" t="s">
        <v>892</v>
      </c>
      <c r="D286" s="186" t="s">
        <v>893</v>
      </c>
      <c r="E286" s="188" t="str">
        <f t="shared" si="9"/>
        <v>New Export 50</v>
      </c>
      <c r="F286" s="188" t="s">
        <v>893</v>
      </c>
      <c r="G286" s="49" t="s">
        <v>894</v>
      </c>
      <c r="H286" s="207"/>
      <c r="I286" s="208"/>
      <c r="J286" s="209"/>
      <c r="K286" s="209"/>
      <c r="L286" s="209"/>
      <c r="M286" s="210"/>
      <c r="N286" s="211"/>
      <c r="O286" s="211"/>
      <c r="P286" s="211"/>
    </row>
    <row r="287" spans="1:16" ht="13.2" x14ac:dyDescent="0.25">
      <c r="A287" s="186" t="s">
        <v>895</v>
      </c>
      <c r="B287" s="188" t="str">
        <f t="shared" si="8"/>
        <v>New Import 51</v>
      </c>
      <c r="C287" s="188" t="s">
        <v>895</v>
      </c>
      <c r="D287" s="186" t="s">
        <v>896</v>
      </c>
      <c r="E287" s="188" t="str">
        <f t="shared" si="9"/>
        <v>New Export 51</v>
      </c>
      <c r="F287" s="188" t="s">
        <v>896</v>
      </c>
      <c r="G287" s="49" t="s">
        <v>897</v>
      </c>
      <c r="H287" s="207"/>
      <c r="I287" s="208"/>
      <c r="J287" s="209"/>
      <c r="K287" s="209"/>
      <c r="L287" s="209"/>
      <c r="M287" s="210"/>
      <c r="N287" s="211"/>
      <c r="O287" s="211"/>
      <c r="P287" s="211"/>
    </row>
    <row r="288" spans="1:16" ht="13.2" x14ac:dyDescent="0.25">
      <c r="A288" s="186" t="s">
        <v>898</v>
      </c>
      <c r="B288" s="188" t="str">
        <f t="shared" si="8"/>
        <v>New Import 52</v>
      </c>
      <c r="C288" s="188" t="s">
        <v>898</v>
      </c>
      <c r="D288" s="186" t="s">
        <v>899</v>
      </c>
      <c r="E288" s="188" t="str">
        <f t="shared" si="9"/>
        <v>New Export 52</v>
      </c>
      <c r="F288" s="188" t="s">
        <v>899</v>
      </c>
      <c r="G288" s="49" t="s">
        <v>900</v>
      </c>
      <c r="H288" s="207"/>
      <c r="I288" s="208"/>
      <c r="J288" s="209"/>
      <c r="K288" s="209"/>
      <c r="L288" s="209"/>
      <c r="M288" s="210"/>
      <c r="N288" s="211"/>
      <c r="O288" s="211"/>
      <c r="P288" s="211"/>
    </row>
    <row r="289" spans="1:16" ht="13.2" x14ac:dyDescent="0.25">
      <c r="A289" s="186" t="s">
        <v>901</v>
      </c>
      <c r="B289" s="188" t="str">
        <f t="shared" si="8"/>
        <v>New Import 53</v>
      </c>
      <c r="C289" s="188" t="s">
        <v>901</v>
      </c>
      <c r="D289" s="186" t="s">
        <v>902</v>
      </c>
      <c r="E289" s="188" t="str">
        <f t="shared" si="9"/>
        <v>New Export 53</v>
      </c>
      <c r="F289" s="188" t="s">
        <v>902</v>
      </c>
      <c r="G289" s="49" t="s">
        <v>903</v>
      </c>
      <c r="H289" s="207"/>
      <c r="I289" s="208"/>
      <c r="J289" s="209"/>
      <c r="K289" s="209"/>
      <c r="L289" s="209"/>
      <c r="M289" s="210"/>
      <c r="N289" s="211"/>
      <c r="O289" s="211"/>
      <c r="P289" s="211"/>
    </row>
    <row r="290" spans="1:16" ht="13.2" x14ac:dyDescent="0.25">
      <c r="A290" s="186" t="s">
        <v>904</v>
      </c>
      <c r="B290" s="188" t="str">
        <f t="shared" si="8"/>
        <v>New Import 54</v>
      </c>
      <c r="C290" s="188" t="s">
        <v>904</v>
      </c>
      <c r="D290" s="186" t="s">
        <v>905</v>
      </c>
      <c r="E290" s="188" t="str">
        <f t="shared" si="9"/>
        <v>New Export 54</v>
      </c>
      <c r="F290" s="188" t="s">
        <v>905</v>
      </c>
      <c r="G290" s="49" t="s">
        <v>906</v>
      </c>
      <c r="H290" s="207"/>
      <c r="I290" s="208"/>
      <c r="J290" s="209"/>
      <c r="K290" s="209"/>
      <c r="L290" s="209"/>
      <c r="M290" s="210"/>
      <c r="N290" s="211"/>
      <c r="O290" s="211"/>
      <c r="P290" s="211"/>
    </row>
    <row r="291" spans="1:16" ht="13.2" x14ac:dyDescent="0.25">
      <c r="A291" s="186" t="s">
        <v>907</v>
      </c>
      <c r="B291" s="188" t="str">
        <f t="shared" si="8"/>
        <v>New Import 55</v>
      </c>
      <c r="C291" s="188" t="s">
        <v>907</v>
      </c>
      <c r="D291" s="186" t="s">
        <v>908</v>
      </c>
      <c r="E291" s="188" t="str">
        <f t="shared" si="9"/>
        <v>New Export 55</v>
      </c>
      <c r="F291" s="188" t="s">
        <v>908</v>
      </c>
      <c r="G291" s="49" t="s">
        <v>909</v>
      </c>
      <c r="H291" s="207"/>
      <c r="I291" s="208"/>
      <c r="J291" s="209"/>
      <c r="K291" s="209"/>
      <c r="L291" s="209"/>
      <c r="M291" s="210"/>
      <c r="N291" s="211"/>
      <c r="O291" s="211"/>
      <c r="P291" s="211"/>
    </row>
    <row r="292" spans="1:16" ht="13.2" x14ac:dyDescent="0.25">
      <c r="A292" s="186" t="s">
        <v>910</v>
      </c>
      <c r="B292" s="188" t="str">
        <f t="shared" si="8"/>
        <v>New Import 56</v>
      </c>
      <c r="C292" s="188" t="s">
        <v>910</v>
      </c>
      <c r="D292" s="186" t="s">
        <v>911</v>
      </c>
      <c r="E292" s="188" t="str">
        <f t="shared" si="9"/>
        <v>New Export 56</v>
      </c>
      <c r="F292" s="188" t="s">
        <v>911</v>
      </c>
      <c r="G292" s="49" t="s">
        <v>912</v>
      </c>
      <c r="H292" s="207"/>
      <c r="I292" s="208"/>
      <c r="J292" s="209"/>
      <c r="K292" s="209"/>
      <c r="L292" s="209"/>
      <c r="M292" s="210"/>
      <c r="N292" s="211"/>
      <c r="O292" s="211"/>
      <c r="P292" s="211"/>
    </row>
    <row r="293" spans="1:16" ht="13.2" x14ac:dyDescent="0.25">
      <c r="A293" s="186" t="s">
        <v>913</v>
      </c>
      <c r="B293" s="188" t="str">
        <f t="shared" si="8"/>
        <v>New Import 57</v>
      </c>
      <c r="C293" s="188" t="s">
        <v>913</v>
      </c>
      <c r="D293" s="186" t="s">
        <v>914</v>
      </c>
      <c r="E293" s="188" t="str">
        <f t="shared" si="9"/>
        <v>New Export 57</v>
      </c>
      <c r="F293" s="188" t="s">
        <v>914</v>
      </c>
      <c r="G293" s="49" t="s">
        <v>915</v>
      </c>
      <c r="H293" s="207"/>
      <c r="I293" s="208"/>
      <c r="J293" s="209"/>
      <c r="K293" s="209"/>
      <c r="L293" s="209"/>
      <c r="M293" s="210"/>
      <c r="N293" s="211"/>
      <c r="O293" s="211"/>
      <c r="P293" s="211"/>
    </row>
    <row r="294" spans="1:16" ht="13.2" x14ac:dyDescent="0.25">
      <c r="A294" s="186" t="s">
        <v>916</v>
      </c>
      <c r="B294" s="188" t="str">
        <f t="shared" si="8"/>
        <v>New Import 58</v>
      </c>
      <c r="C294" s="188" t="s">
        <v>916</v>
      </c>
      <c r="D294" s="186" t="s">
        <v>917</v>
      </c>
      <c r="E294" s="188" t="str">
        <f t="shared" si="9"/>
        <v>New Export 58</v>
      </c>
      <c r="F294" s="188" t="s">
        <v>917</v>
      </c>
      <c r="G294" s="49" t="s">
        <v>918</v>
      </c>
      <c r="H294" s="207"/>
      <c r="I294" s="208"/>
      <c r="J294" s="209"/>
      <c r="K294" s="209"/>
      <c r="L294" s="209"/>
      <c r="M294" s="210"/>
      <c r="N294" s="211"/>
      <c r="O294" s="211"/>
      <c r="P294" s="211"/>
    </row>
    <row r="295" spans="1:16" ht="13.2" x14ac:dyDescent="0.25">
      <c r="A295" s="186" t="s">
        <v>919</v>
      </c>
      <c r="B295" s="188" t="str">
        <f t="shared" si="8"/>
        <v>New Import 59</v>
      </c>
      <c r="C295" s="188" t="s">
        <v>919</v>
      </c>
      <c r="D295" s="186" t="s">
        <v>920</v>
      </c>
      <c r="E295" s="188" t="str">
        <f t="shared" si="9"/>
        <v>New Export 59</v>
      </c>
      <c r="F295" s="188" t="s">
        <v>920</v>
      </c>
      <c r="G295" s="49" t="s">
        <v>921</v>
      </c>
      <c r="H295" s="207"/>
      <c r="I295" s="208"/>
      <c r="J295" s="209"/>
      <c r="K295" s="209"/>
      <c r="L295" s="209"/>
      <c r="M295" s="210"/>
      <c r="N295" s="211"/>
      <c r="O295" s="211"/>
      <c r="P295" s="211"/>
    </row>
    <row r="296" spans="1:16" ht="13.2" x14ac:dyDescent="0.25">
      <c r="A296" s="186" t="s">
        <v>922</v>
      </c>
      <c r="B296" s="188" t="str">
        <f t="shared" si="8"/>
        <v>New Import 60</v>
      </c>
      <c r="C296" s="188" t="s">
        <v>922</v>
      </c>
      <c r="D296" s="186" t="s">
        <v>923</v>
      </c>
      <c r="E296" s="188" t="str">
        <f t="shared" si="9"/>
        <v>New Export 60</v>
      </c>
      <c r="F296" s="188" t="s">
        <v>923</v>
      </c>
      <c r="G296" s="49" t="s">
        <v>924</v>
      </c>
      <c r="H296" s="207"/>
      <c r="I296" s="208"/>
      <c r="J296" s="209"/>
      <c r="K296" s="209"/>
      <c r="L296" s="209"/>
      <c r="M296" s="210"/>
      <c r="N296" s="211"/>
      <c r="O296" s="211"/>
      <c r="P296" s="211"/>
    </row>
    <row r="297" spans="1:16" ht="13.2" x14ac:dyDescent="0.25">
      <c r="A297" s="186" t="s">
        <v>925</v>
      </c>
      <c r="B297" s="188" t="str">
        <f t="shared" si="8"/>
        <v>New Import 61</v>
      </c>
      <c r="C297" s="188" t="s">
        <v>925</v>
      </c>
      <c r="D297" s="186" t="s">
        <v>926</v>
      </c>
      <c r="E297" s="188" t="str">
        <f t="shared" si="9"/>
        <v>New Export 61</v>
      </c>
      <c r="F297" s="188" t="s">
        <v>926</v>
      </c>
      <c r="G297" s="49" t="s">
        <v>927</v>
      </c>
      <c r="H297" s="207"/>
      <c r="I297" s="208"/>
      <c r="J297" s="209"/>
      <c r="K297" s="209"/>
      <c r="L297" s="209"/>
      <c r="M297" s="210"/>
      <c r="N297" s="211"/>
      <c r="O297" s="211"/>
      <c r="P297" s="211"/>
    </row>
    <row r="298" spans="1:16" ht="13.2" x14ac:dyDescent="0.25">
      <c r="A298" s="186" t="s">
        <v>928</v>
      </c>
      <c r="B298" s="188" t="str">
        <f t="shared" si="8"/>
        <v>New Import 62</v>
      </c>
      <c r="C298" s="188" t="s">
        <v>928</v>
      </c>
      <c r="D298" s="186" t="s">
        <v>929</v>
      </c>
      <c r="E298" s="188" t="str">
        <f t="shared" si="9"/>
        <v>New Export 62</v>
      </c>
      <c r="F298" s="188" t="s">
        <v>929</v>
      </c>
      <c r="G298" s="49" t="s">
        <v>930</v>
      </c>
      <c r="H298" s="207"/>
      <c r="I298" s="208"/>
      <c r="J298" s="209"/>
      <c r="K298" s="209"/>
      <c r="L298" s="209"/>
      <c r="M298" s="210"/>
      <c r="N298" s="211"/>
      <c r="O298" s="211"/>
      <c r="P298" s="211"/>
    </row>
    <row r="299" spans="1:16" ht="13.2" x14ac:dyDescent="0.25">
      <c r="A299" s="186" t="s">
        <v>931</v>
      </c>
      <c r="B299" s="188" t="str">
        <f t="shared" si="8"/>
        <v>New Import 63</v>
      </c>
      <c r="C299" s="188" t="s">
        <v>931</v>
      </c>
      <c r="D299" s="186" t="s">
        <v>932</v>
      </c>
      <c r="E299" s="188" t="str">
        <f t="shared" si="9"/>
        <v>New Export 63</v>
      </c>
      <c r="F299" s="188" t="s">
        <v>932</v>
      </c>
      <c r="G299" s="49" t="s">
        <v>933</v>
      </c>
      <c r="H299" s="207"/>
      <c r="I299" s="208"/>
      <c r="J299" s="209"/>
      <c r="K299" s="209"/>
      <c r="L299" s="209"/>
      <c r="M299" s="210"/>
      <c r="N299" s="211"/>
      <c r="O299" s="211"/>
      <c r="P299" s="211"/>
    </row>
    <row r="300" spans="1:16" ht="13.2" x14ac:dyDescent="0.25">
      <c r="A300" s="186" t="s">
        <v>934</v>
      </c>
      <c r="B300" s="188" t="str">
        <f t="shared" si="8"/>
        <v>New Import 64</v>
      </c>
      <c r="C300" s="188" t="s">
        <v>934</v>
      </c>
      <c r="D300" s="186" t="s">
        <v>935</v>
      </c>
      <c r="E300" s="188" t="str">
        <f t="shared" si="9"/>
        <v>New Export 64</v>
      </c>
      <c r="F300" s="188" t="s">
        <v>935</v>
      </c>
      <c r="G300" s="49" t="s">
        <v>936</v>
      </c>
      <c r="H300" s="207"/>
      <c r="I300" s="208"/>
      <c r="J300" s="209"/>
      <c r="K300" s="209"/>
      <c r="L300" s="209"/>
      <c r="M300" s="210"/>
      <c r="N300" s="211"/>
      <c r="O300" s="211"/>
      <c r="P300" s="211"/>
    </row>
    <row r="301" spans="1:16" ht="13.2" x14ac:dyDescent="0.25">
      <c r="A301" s="186" t="s">
        <v>937</v>
      </c>
      <c r="B301" s="188" t="str">
        <f t="shared" si="8"/>
        <v>New Import 65</v>
      </c>
      <c r="C301" s="188" t="s">
        <v>937</v>
      </c>
      <c r="D301" s="186" t="s">
        <v>938</v>
      </c>
      <c r="E301" s="188" t="str">
        <f t="shared" si="9"/>
        <v>New Export 65</v>
      </c>
      <c r="F301" s="188" t="s">
        <v>938</v>
      </c>
      <c r="G301" s="49" t="s">
        <v>939</v>
      </c>
      <c r="H301" s="207"/>
      <c r="I301" s="208"/>
      <c r="J301" s="209"/>
      <c r="K301" s="209"/>
      <c r="L301" s="209"/>
      <c r="M301" s="210"/>
      <c r="N301" s="211"/>
      <c r="O301" s="211"/>
      <c r="P301" s="211"/>
    </row>
    <row r="302" spans="1:16" ht="13.2" x14ac:dyDescent="0.25">
      <c r="A302" s="186" t="s">
        <v>940</v>
      </c>
      <c r="B302" s="188" t="str">
        <f t="shared" si="8"/>
        <v>New Import 66</v>
      </c>
      <c r="C302" s="188" t="s">
        <v>940</v>
      </c>
      <c r="D302" s="186" t="s">
        <v>941</v>
      </c>
      <c r="E302" s="188" t="str">
        <f t="shared" si="9"/>
        <v>New Export 66</v>
      </c>
      <c r="F302" s="188" t="s">
        <v>941</v>
      </c>
      <c r="G302" s="49" t="s">
        <v>942</v>
      </c>
      <c r="H302" s="207"/>
      <c r="I302" s="208"/>
      <c r="J302" s="209"/>
      <c r="K302" s="209"/>
      <c r="L302" s="209"/>
      <c r="M302" s="210"/>
      <c r="N302" s="211"/>
      <c r="O302" s="211"/>
      <c r="P302" s="211"/>
    </row>
    <row r="303" spans="1:16" ht="13.2" x14ac:dyDescent="0.25">
      <c r="A303" s="186" t="s">
        <v>943</v>
      </c>
      <c r="B303" s="188" t="str">
        <f t="shared" si="8"/>
        <v>New Import 67</v>
      </c>
      <c r="C303" s="188" t="s">
        <v>943</v>
      </c>
      <c r="D303" s="186" t="s">
        <v>944</v>
      </c>
      <c r="E303" s="188" t="str">
        <f t="shared" si="9"/>
        <v>New Export 67</v>
      </c>
      <c r="F303" s="188" t="s">
        <v>944</v>
      </c>
      <c r="G303" s="49" t="s">
        <v>945</v>
      </c>
      <c r="H303" s="207"/>
      <c r="I303" s="208"/>
      <c r="J303" s="209"/>
      <c r="K303" s="209"/>
      <c r="L303" s="209"/>
      <c r="M303" s="210"/>
      <c r="N303" s="211"/>
      <c r="O303" s="211"/>
      <c r="P303" s="211"/>
    </row>
    <row r="304" spans="1:16" ht="13.2" x14ac:dyDescent="0.25">
      <c r="A304" s="186" t="s">
        <v>946</v>
      </c>
      <c r="B304" s="188" t="str">
        <f t="shared" si="8"/>
        <v>New Import 68</v>
      </c>
      <c r="C304" s="188" t="s">
        <v>946</v>
      </c>
      <c r="D304" s="186" t="s">
        <v>947</v>
      </c>
      <c r="E304" s="188" t="str">
        <f t="shared" si="9"/>
        <v>New Export 68</v>
      </c>
      <c r="F304" s="188" t="s">
        <v>947</v>
      </c>
      <c r="G304" s="49" t="s">
        <v>948</v>
      </c>
      <c r="H304" s="207"/>
      <c r="I304" s="208"/>
      <c r="J304" s="209"/>
      <c r="K304" s="209"/>
      <c r="L304" s="209"/>
      <c r="M304" s="210"/>
      <c r="N304" s="211"/>
      <c r="O304" s="211"/>
      <c r="P304" s="211"/>
    </row>
    <row r="305" spans="1:16" ht="13.2" x14ac:dyDescent="0.25">
      <c r="A305" s="186" t="s">
        <v>949</v>
      </c>
      <c r="B305" s="188" t="str">
        <f t="shared" si="8"/>
        <v>New Import 69</v>
      </c>
      <c r="C305" s="188" t="s">
        <v>949</v>
      </c>
      <c r="D305" s="186" t="s">
        <v>950</v>
      </c>
      <c r="E305" s="188" t="str">
        <f t="shared" si="9"/>
        <v>New Export 69</v>
      </c>
      <c r="F305" s="188" t="s">
        <v>950</v>
      </c>
      <c r="G305" s="49" t="s">
        <v>951</v>
      </c>
      <c r="H305" s="207"/>
      <c r="I305" s="208"/>
      <c r="J305" s="209"/>
      <c r="K305" s="209"/>
      <c r="L305" s="209"/>
      <c r="M305" s="210"/>
      <c r="N305" s="211"/>
      <c r="O305" s="211"/>
      <c r="P305" s="211"/>
    </row>
    <row r="306" spans="1:16" ht="13.2" x14ac:dyDescent="0.25">
      <c r="A306" s="186" t="s">
        <v>952</v>
      </c>
      <c r="B306" s="188" t="str">
        <f t="shared" si="8"/>
        <v>New Import 70</v>
      </c>
      <c r="C306" s="188" t="s">
        <v>952</v>
      </c>
      <c r="D306" s="186" t="s">
        <v>953</v>
      </c>
      <c r="E306" s="188" t="str">
        <f t="shared" si="9"/>
        <v>New Export 70</v>
      </c>
      <c r="F306" s="188" t="s">
        <v>953</v>
      </c>
      <c r="G306" s="49" t="s">
        <v>954</v>
      </c>
      <c r="H306" s="207"/>
      <c r="I306" s="208"/>
      <c r="J306" s="209"/>
      <c r="K306" s="209"/>
      <c r="L306" s="209"/>
      <c r="M306" s="210"/>
      <c r="N306" s="211"/>
      <c r="O306" s="211"/>
      <c r="P306" s="211"/>
    </row>
    <row r="307" spans="1:16" ht="13.2" x14ac:dyDescent="0.25">
      <c r="A307" s="186" t="s">
        <v>955</v>
      </c>
      <c r="B307" s="188" t="str">
        <f t="shared" si="8"/>
        <v>New Import 71</v>
      </c>
      <c r="C307" s="188" t="s">
        <v>955</v>
      </c>
      <c r="D307" s="186" t="s">
        <v>956</v>
      </c>
      <c r="E307" s="188" t="str">
        <f t="shared" si="9"/>
        <v>New Export 71</v>
      </c>
      <c r="F307" s="188" t="s">
        <v>956</v>
      </c>
      <c r="G307" s="49" t="s">
        <v>957</v>
      </c>
      <c r="H307" s="207"/>
      <c r="I307" s="208"/>
      <c r="J307" s="209"/>
      <c r="K307" s="209"/>
      <c r="L307" s="209"/>
      <c r="M307" s="210"/>
      <c r="N307" s="211"/>
      <c r="O307" s="211"/>
      <c r="P307" s="211"/>
    </row>
    <row r="308" spans="1:16" ht="13.2" x14ac:dyDescent="0.25">
      <c r="A308" s="186" t="s">
        <v>958</v>
      </c>
      <c r="B308" s="188" t="str">
        <f t="shared" si="8"/>
        <v>New Import 72</v>
      </c>
      <c r="C308" s="188" t="s">
        <v>958</v>
      </c>
      <c r="D308" s="186" t="s">
        <v>959</v>
      </c>
      <c r="E308" s="188" t="str">
        <f t="shared" si="9"/>
        <v>New Export 72</v>
      </c>
      <c r="F308" s="188" t="s">
        <v>959</v>
      </c>
      <c r="G308" s="49" t="s">
        <v>960</v>
      </c>
      <c r="H308" s="207"/>
      <c r="I308" s="208"/>
      <c r="J308" s="209"/>
      <c r="K308" s="209"/>
      <c r="L308" s="209"/>
      <c r="M308" s="210"/>
      <c r="N308" s="211"/>
      <c r="O308" s="211"/>
      <c r="P308" s="211"/>
    </row>
    <row r="309" spans="1:16" ht="13.2" x14ac:dyDescent="0.25">
      <c r="A309" s="186" t="s">
        <v>961</v>
      </c>
      <c r="B309" s="188" t="str">
        <f t="shared" si="8"/>
        <v>New Import 73</v>
      </c>
      <c r="C309" s="188" t="s">
        <v>961</v>
      </c>
      <c r="D309" s="186" t="s">
        <v>962</v>
      </c>
      <c r="E309" s="188" t="str">
        <f t="shared" si="9"/>
        <v>New Export 73</v>
      </c>
      <c r="F309" s="188" t="s">
        <v>962</v>
      </c>
      <c r="G309" s="49" t="s">
        <v>963</v>
      </c>
      <c r="H309" s="207"/>
      <c r="I309" s="208"/>
      <c r="J309" s="209"/>
      <c r="K309" s="209"/>
      <c r="L309" s="209"/>
      <c r="M309" s="210"/>
      <c r="N309" s="211"/>
      <c r="O309" s="211"/>
      <c r="P309" s="211"/>
    </row>
    <row r="310" spans="1:16" ht="13.2" x14ac:dyDescent="0.25">
      <c r="A310" s="186" t="s">
        <v>964</v>
      </c>
      <c r="B310" s="188" t="str">
        <f t="shared" si="8"/>
        <v>New Import 74</v>
      </c>
      <c r="C310" s="188" t="s">
        <v>964</v>
      </c>
      <c r="D310" s="186" t="s">
        <v>965</v>
      </c>
      <c r="E310" s="188" t="str">
        <f t="shared" si="9"/>
        <v>New Export 74</v>
      </c>
      <c r="F310" s="188" t="s">
        <v>965</v>
      </c>
      <c r="G310" s="49" t="s">
        <v>966</v>
      </c>
      <c r="H310" s="207"/>
      <c r="I310" s="208"/>
      <c r="J310" s="209"/>
      <c r="K310" s="209"/>
      <c r="L310" s="209"/>
      <c r="M310" s="210"/>
      <c r="N310" s="211"/>
      <c r="O310" s="211"/>
      <c r="P310" s="211"/>
    </row>
    <row r="311" spans="1:16" ht="13.2" x14ac:dyDescent="0.25">
      <c r="A311" s="186" t="s">
        <v>967</v>
      </c>
      <c r="B311" s="188" t="str">
        <f t="shared" si="8"/>
        <v>New Import 75</v>
      </c>
      <c r="C311" s="188" t="s">
        <v>967</v>
      </c>
      <c r="D311" s="186" t="s">
        <v>968</v>
      </c>
      <c r="E311" s="188" t="str">
        <f t="shared" si="9"/>
        <v>New Export 75</v>
      </c>
      <c r="F311" s="188" t="s">
        <v>968</v>
      </c>
      <c r="G311" s="49" t="s">
        <v>969</v>
      </c>
      <c r="H311" s="207"/>
      <c r="I311" s="208"/>
      <c r="J311" s="209"/>
      <c r="K311" s="209"/>
      <c r="L311" s="209"/>
      <c r="M311" s="210"/>
      <c r="N311" s="211"/>
      <c r="O311" s="211"/>
      <c r="P311" s="211"/>
    </row>
    <row r="312" spans="1:16" ht="13.2" x14ac:dyDescent="0.25">
      <c r="A312" s="186" t="s">
        <v>970</v>
      </c>
      <c r="B312" s="188" t="str">
        <f t="shared" si="8"/>
        <v>New Import 76</v>
      </c>
      <c r="C312" s="188" t="s">
        <v>970</v>
      </c>
      <c r="D312" s="186" t="s">
        <v>971</v>
      </c>
      <c r="E312" s="188" t="str">
        <f t="shared" si="9"/>
        <v>New Export 76</v>
      </c>
      <c r="F312" s="188" t="s">
        <v>971</v>
      </c>
      <c r="G312" s="49" t="s">
        <v>972</v>
      </c>
      <c r="H312" s="207"/>
      <c r="I312" s="208"/>
      <c r="J312" s="209"/>
      <c r="K312" s="209"/>
      <c r="L312" s="209"/>
      <c r="M312" s="210"/>
      <c r="N312" s="211"/>
      <c r="O312" s="211"/>
      <c r="P312" s="211"/>
    </row>
    <row r="313" spans="1:16" ht="13.2" x14ac:dyDescent="0.25">
      <c r="A313" s="186" t="s">
        <v>973</v>
      </c>
      <c r="B313" s="188" t="str">
        <f t="shared" si="8"/>
        <v>New Import 77</v>
      </c>
      <c r="C313" s="188" t="s">
        <v>973</v>
      </c>
      <c r="D313" s="186" t="s">
        <v>974</v>
      </c>
      <c r="E313" s="188" t="str">
        <f t="shared" si="9"/>
        <v>New Export 77</v>
      </c>
      <c r="F313" s="188" t="s">
        <v>974</v>
      </c>
      <c r="G313" s="49" t="s">
        <v>975</v>
      </c>
      <c r="H313" s="207"/>
      <c r="I313" s="208"/>
      <c r="J313" s="209"/>
      <c r="K313" s="209"/>
      <c r="L313" s="209"/>
      <c r="M313" s="210"/>
      <c r="N313" s="211"/>
      <c r="O313" s="211"/>
      <c r="P313" s="211"/>
    </row>
    <row r="314" spans="1:16" ht="13.2" x14ac:dyDescent="0.25">
      <c r="A314" s="186" t="s">
        <v>976</v>
      </c>
      <c r="B314" s="188" t="str">
        <f t="shared" si="8"/>
        <v>New Import 78</v>
      </c>
      <c r="C314" s="188" t="s">
        <v>976</v>
      </c>
      <c r="D314" s="186" t="s">
        <v>977</v>
      </c>
      <c r="E314" s="188" t="str">
        <f t="shared" si="9"/>
        <v>New Export 78</v>
      </c>
      <c r="F314" s="188" t="s">
        <v>977</v>
      </c>
      <c r="G314" s="49" t="s">
        <v>978</v>
      </c>
      <c r="H314" s="207"/>
      <c r="I314" s="208"/>
      <c r="J314" s="209"/>
      <c r="K314" s="209"/>
      <c r="L314" s="209"/>
      <c r="M314" s="210"/>
      <c r="N314" s="211"/>
      <c r="O314" s="211"/>
      <c r="P314" s="211"/>
    </row>
    <row r="315" spans="1:16" ht="13.2" x14ac:dyDescent="0.25">
      <c r="A315" s="186" t="s">
        <v>979</v>
      </c>
      <c r="B315" s="188" t="str">
        <f t="shared" si="8"/>
        <v>New Import 79</v>
      </c>
      <c r="C315" s="188" t="s">
        <v>979</v>
      </c>
      <c r="D315" s="186" t="s">
        <v>980</v>
      </c>
      <c r="E315" s="188" t="str">
        <f t="shared" si="9"/>
        <v>New Export 79</v>
      </c>
      <c r="F315" s="188" t="s">
        <v>980</v>
      </c>
      <c r="G315" s="49" t="s">
        <v>981</v>
      </c>
      <c r="H315" s="207"/>
      <c r="I315" s="208"/>
      <c r="J315" s="209"/>
      <c r="K315" s="209"/>
      <c r="L315" s="209"/>
      <c r="M315" s="210"/>
      <c r="N315" s="211"/>
      <c r="O315" s="211"/>
      <c r="P315" s="211"/>
    </row>
    <row r="316" spans="1:16" ht="13.2" x14ac:dyDescent="0.25">
      <c r="A316" s="186" t="s">
        <v>982</v>
      </c>
      <c r="B316" s="188" t="str">
        <f t="shared" si="8"/>
        <v>New Import 80</v>
      </c>
      <c r="C316" s="188" t="s">
        <v>982</v>
      </c>
      <c r="D316" s="186" t="s">
        <v>983</v>
      </c>
      <c r="E316" s="188" t="str">
        <f t="shared" si="9"/>
        <v>New Export 80</v>
      </c>
      <c r="F316" s="188" t="s">
        <v>983</v>
      </c>
      <c r="G316" s="49" t="s">
        <v>984</v>
      </c>
      <c r="H316" s="207"/>
      <c r="I316" s="208"/>
      <c r="J316" s="209"/>
      <c r="K316" s="209"/>
      <c r="L316" s="209"/>
      <c r="M316" s="210"/>
      <c r="N316" s="211"/>
      <c r="O316" s="211"/>
      <c r="P316" s="211"/>
    </row>
    <row r="317" spans="1:16" ht="13.2" x14ac:dyDescent="0.25">
      <c r="A317" s="186" t="s">
        <v>985</v>
      </c>
      <c r="B317" s="188" t="str">
        <f t="shared" si="8"/>
        <v>New Import 81</v>
      </c>
      <c r="C317" s="188" t="s">
        <v>985</v>
      </c>
      <c r="D317" s="186" t="s">
        <v>986</v>
      </c>
      <c r="E317" s="188" t="str">
        <f t="shared" si="9"/>
        <v>New Export 81</v>
      </c>
      <c r="F317" s="188" t="s">
        <v>986</v>
      </c>
      <c r="G317" s="49" t="s">
        <v>987</v>
      </c>
      <c r="H317" s="207"/>
      <c r="I317" s="208"/>
      <c r="J317" s="209"/>
      <c r="K317" s="209"/>
      <c r="L317" s="209"/>
      <c r="M317" s="210"/>
      <c r="N317" s="211"/>
      <c r="O317" s="211"/>
      <c r="P317" s="211"/>
    </row>
    <row r="318" spans="1:16" ht="13.2" x14ac:dyDescent="0.25">
      <c r="A318" s="186" t="s">
        <v>988</v>
      </c>
      <c r="B318" s="188" t="str">
        <f t="shared" si="8"/>
        <v>New Import 82</v>
      </c>
      <c r="C318" s="188" t="s">
        <v>988</v>
      </c>
      <c r="D318" s="186" t="s">
        <v>989</v>
      </c>
      <c r="E318" s="188" t="str">
        <f t="shared" si="9"/>
        <v>New Export 82</v>
      </c>
      <c r="F318" s="188" t="s">
        <v>989</v>
      </c>
      <c r="G318" s="49" t="s">
        <v>990</v>
      </c>
      <c r="H318" s="207"/>
      <c r="I318" s="208"/>
      <c r="J318" s="209"/>
      <c r="K318" s="209"/>
      <c r="L318" s="209"/>
      <c r="M318" s="210"/>
      <c r="N318" s="211"/>
      <c r="O318" s="211"/>
      <c r="P318" s="211"/>
    </row>
    <row r="319" spans="1:16" ht="13.2" x14ac:dyDescent="0.25">
      <c r="A319" s="186" t="s">
        <v>991</v>
      </c>
      <c r="B319" s="188" t="str">
        <f t="shared" si="8"/>
        <v>New Import 83</v>
      </c>
      <c r="C319" s="188" t="s">
        <v>991</v>
      </c>
      <c r="D319" s="186" t="s">
        <v>992</v>
      </c>
      <c r="E319" s="188" t="str">
        <f t="shared" si="9"/>
        <v>New Export 83</v>
      </c>
      <c r="F319" s="188" t="s">
        <v>992</v>
      </c>
      <c r="G319" s="49" t="s">
        <v>993</v>
      </c>
      <c r="H319" s="207"/>
      <c r="I319" s="208"/>
      <c r="J319" s="209"/>
      <c r="K319" s="209"/>
      <c r="L319" s="209"/>
      <c r="M319" s="210"/>
      <c r="N319" s="211"/>
      <c r="O319" s="211"/>
      <c r="P319" s="211"/>
    </row>
    <row r="320" spans="1:16" ht="13.2" x14ac:dyDescent="0.25">
      <c r="A320" s="186" t="s">
        <v>994</v>
      </c>
      <c r="B320" s="188" t="str">
        <f t="shared" si="8"/>
        <v>New Import 84</v>
      </c>
      <c r="C320" s="188" t="s">
        <v>994</v>
      </c>
      <c r="D320" s="186" t="s">
        <v>995</v>
      </c>
      <c r="E320" s="188" t="str">
        <f t="shared" si="9"/>
        <v>New Export 84</v>
      </c>
      <c r="F320" s="188" t="s">
        <v>995</v>
      </c>
      <c r="G320" s="49" t="s">
        <v>996</v>
      </c>
      <c r="H320" s="207"/>
      <c r="I320" s="208"/>
      <c r="J320" s="209"/>
      <c r="K320" s="209"/>
      <c r="L320" s="209"/>
      <c r="M320" s="210"/>
      <c r="N320" s="211"/>
      <c r="O320" s="211"/>
      <c r="P320" s="211"/>
    </row>
    <row r="321" spans="1:16" ht="13.2" x14ac:dyDescent="0.25">
      <c r="A321" s="186" t="s">
        <v>997</v>
      </c>
      <c r="B321" s="188" t="str">
        <f t="shared" si="8"/>
        <v>New Import 85</v>
      </c>
      <c r="C321" s="188" t="s">
        <v>997</v>
      </c>
      <c r="D321" s="186" t="s">
        <v>998</v>
      </c>
      <c r="E321" s="188" t="str">
        <f t="shared" si="9"/>
        <v>New Export 85</v>
      </c>
      <c r="F321" s="188" t="s">
        <v>998</v>
      </c>
      <c r="G321" s="49" t="s">
        <v>999</v>
      </c>
      <c r="H321" s="207"/>
      <c r="I321" s="208"/>
      <c r="J321" s="209"/>
      <c r="K321" s="209"/>
      <c r="L321" s="209"/>
      <c r="M321" s="210"/>
      <c r="N321" s="211"/>
      <c r="O321" s="211"/>
      <c r="P321" s="211"/>
    </row>
    <row r="322" spans="1:16" ht="13.2" x14ac:dyDescent="0.25">
      <c r="A322" s="186" t="s">
        <v>1000</v>
      </c>
      <c r="B322" s="188" t="str">
        <f t="shared" si="8"/>
        <v>New Import 86</v>
      </c>
      <c r="C322" s="188" t="s">
        <v>1000</v>
      </c>
      <c r="D322" s="186" t="s">
        <v>1001</v>
      </c>
      <c r="E322" s="188" t="str">
        <f t="shared" si="9"/>
        <v>New Export 86</v>
      </c>
      <c r="F322" s="188" t="s">
        <v>1001</v>
      </c>
      <c r="G322" s="49" t="s">
        <v>1002</v>
      </c>
      <c r="H322" s="207"/>
      <c r="I322" s="208"/>
      <c r="J322" s="209"/>
      <c r="K322" s="209"/>
      <c r="L322" s="209"/>
      <c r="M322" s="210"/>
      <c r="N322" s="211"/>
      <c r="O322" s="211"/>
      <c r="P322" s="211"/>
    </row>
    <row r="323" spans="1:16" ht="13.2" x14ac:dyDescent="0.25">
      <c r="A323" s="186" t="s">
        <v>1003</v>
      </c>
      <c r="B323" s="188" t="str">
        <f t="shared" si="8"/>
        <v>New Import 87</v>
      </c>
      <c r="C323" s="188" t="s">
        <v>1003</v>
      </c>
      <c r="D323" s="186" t="s">
        <v>1004</v>
      </c>
      <c r="E323" s="188" t="str">
        <f t="shared" si="9"/>
        <v>New Export 87</v>
      </c>
      <c r="F323" s="188" t="s">
        <v>1004</v>
      </c>
      <c r="G323" s="49" t="s">
        <v>1005</v>
      </c>
      <c r="H323" s="207"/>
      <c r="I323" s="208"/>
      <c r="J323" s="209"/>
      <c r="K323" s="209"/>
      <c r="L323" s="209"/>
      <c r="M323" s="210"/>
      <c r="N323" s="211"/>
      <c r="O323" s="211"/>
      <c r="P323" s="211"/>
    </row>
    <row r="324" spans="1:16" ht="13.2" x14ac:dyDescent="0.25">
      <c r="A324" s="186" t="s">
        <v>1006</v>
      </c>
      <c r="B324" s="188" t="str">
        <f t="shared" si="8"/>
        <v>New Import 88</v>
      </c>
      <c r="C324" s="188" t="s">
        <v>1006</v>
      </c>
      <c r="D324" s="186" t="s">
        <v>1007</v>
      </c>
      <c r="E324" s="188" t="str">
        <f t="shared" si="9"/>
        <v>New Export 88</v>
      </c>
      <c r="F324" s="188" t="s">
        <v>1007</v>
      </c>
      <c r="G324" s="49" t="s">
        <v>1008</v>
      </c>
      <c r="H324" s="207"/>
      <c r="I324" s="208"/>
      <c r="J324" s="209"/>
      <c r="K324" s="209"/>
      <c r="L324" s="209"/>
      <c r="M324" s="210"/>
      <c r="N324" s="211"/>
      <c r="O324" s="211"/>
      <c r="P324" s="211"/>
    </row>
    <row r="325" spans="1:16" ht="13.2" x14ac:dyDescent="0.25">
      <c r="A325" s="186" t="s">
        <v>1009</v>
      </c>
      <c r="B325" s="188" t="str">
        <f t="shared" si="8"/>
        <v>New Import 89</v>
      </c>
      <c r="C325" s="188" t="s">
        <v>1009</v>
      </c>
      <c r="D325" s="186"/>
      <c r="E325" s="188" t="str">
        <f t="shared" si="9"/>
        <v/>
      </c>
      <c r="F325" s="188" t="s">
        <v>68</v>
      </c>
      <c r="G325" s="49" t="s">
        <v>1010</v>
      </c>
      <c r="H325" s="207"/>
      <c r="I325" s="208"/>
      <c r="J325" s="209"/>
      <c r="K325" s="209"/>
      <c r="L325" s="209"/>
      <c r="M325" s="210"/>
      <c r="N325" s="211"/>
      <c r="O325" s="211"/>
      <c r="P325" s="211"/>
    </row>
    <row r="326" spans="1:16" ht="13.2" x14ac:dyDescent="0.25">
      <c r="A326" s="186" t="s">
        <v>1011</v>
      </c>
      <c r="B326" s="188" t="str">
        <f t="shared" si="8"/>
        <v>New Import 90</v>
      </c>
      <c r="C326" s="188" t="s">
        <v>1011</v>
      </c>
      <c r="D326" s="186" t="s">
        <v>1012</v>
      </c>
      <c r="E326" s="188" t="str">
        <f t="shared" si="9"/>
        <v>New Export 90</v>
      </c>
      <c r="F326" s="188" t="s">
        <v>1012</v>
      </c>
      <c r="G326" s="49" t="s">
        <v>1013</v>
      </c>
      <c r="H326" s="207"/>
      <c r="I326" s="208"/>
      <c r="J326" s="209"/>
      <c r="K326" s="209"/>
      <c r="L326" s="209"/>
      <c r="M326" s="210"/>
      <c r="N326" s="211"/>
      <c r="O326" s="211"/>
      <c r="P326" s="211"/>
    </row>
    <row r="327" spans="1:16" ht="13.2" x14ac:dyDescent="0.25">
      <c r="A327" s="186" t="s">
        <v>1014</v>
      </c>
      <c r="B327" s="188" t="str">
        <f t="shared" si="8"/>
        <v>New Import 91</v>
      </c>
      <c r="C327" s="188" t="s">
        <v>1014</v>
      </c>
      <c r="D327" s="186" t="s">
        <v>1015</v>
      </c>
      <c r="E327" s="188" t="str">
        <f t="shared" si="9"/>
        <v>New Export 91</v>
      </c>
      <c r="F327" s="188" t="s">
        <v>1015</v>
      </c>
      <c r="G327" s="49" t="s">
        <v>1016</v>
      </c>
      <c r="H327" s="207"/>
      <c r="I327" s="208"/>
      <c r="J327" s="209"/>
      <c r="K327" s="209"/>
      <c r="L327" s="209"/>
      <c r="M327" s="210"/>
      <c r="N327" s="211"/>
      <c r="O327" s="211"/>
      <c r="P327" s="211"/>
    </row>
    <row r="328" spans="1:16" ht="13.2" x14ac:dyDescent="0.25">
      <c r="A328" s="186" t="s">
        <v>1017</v>
      </c>
      <c r="B328" s="188" t="str">
        <f t="shared" si="8"/>
        <v>New Import 92</v>
      </c>
      <c r="C328" s="188" t="s">
        <v>1017</v>
      </c>
      <c r="D328" s="186" t="s">
        <v>1018</v>
      </c>
      <c r="E328" s="188" t="str">
        <f t="shared" si="9"/>
        <v>New Export 92</v>
      </c>
      <c r="F328" s="188" t="s">
        <v>1018</v>
      </c>
      <c r="G328" s="49" t="s">
        <v>1019</v>
      </c>
      <c r="H328" s="207"/>
      <c r="I328" s="208"/>
      <c r="J328" s="209"/>
      <c r="K328" s="209"/>
      <c r="L328" s="209"/>
      <c r="M328" s="210"/>
      <c r="N328" s="211"/>
      <c r="O328" s="211"/>
      <c r="P328" s="211"/>
    </row>
    <row r="329" spans="1:16" ht="13.2" x14ac:dyDescent="0.25">
      <c r="A329" s="186" t="s">
        <v>1020</v>
      </c>
      <c r="B329" s="188" t="str">
        <f t="shared" si="8"/>
        <v>New Import 93</v>
      </c>
      <c r="C329" s="188" t="s">
        <v>1020</v>
      </c>
      <c r="D329" s="186" t="s">
        <v>1021</v>
      </c>
      <c r="E329" s="188" t="str">
        <f t="shared" si="9"/>
        <v>New Export 93</v>
      </c>
      <c r="F329" s="188" t="s">
        <v>1021</v>
      </c>
      <c r="G329" s="49" t="s">
        <v>1022</v>
      </c>
      <c r="H329" s="207"/>
      <c r="I329" s="208"/>
      <c r="J329" s="209"/>
      <c r="K329" s="209"/>
      <c r="L329" s="209"/>
      <c r="M329" s="210"/>
      <c r="N329" s="211"/>
      <c r="O329" s="211"/>
      <c r="P329" s="211"/>
    </row>
    <row r="330" spans="1:16" ht="13.2" x14ac:dyDescent="0.25">
      <c r="A330" s="186" t="s">
        <v>1023</v>
      </c>
      <c r="B330" s="188" t="str">
        <f t="shared" si="8"/>
        <v>New Import 94</v>
      </c>
      <c r="C330" s="188" t="s">
        <v>1023</v>
      </c>
      <c r="D330" s="186" t="s">
        <v>1024</v>
      </c>
      <c r="E330" s="188" t="str">
        <f t="shared" si="9"/>
        <v>New Export 94</v>
      </c>
      <c r="F330" s="188" t="s">
        <v>1024</v>
      </c>
      <c r="G330" s="49" t="s">
        <v>1025</v>
      </c>
      <c r="H330" s="207"/>
      <c r="I330" s="208"/>
      <c r="J330" s="209"/>
      <c r="K330" s="209"/>
      <c r="L330" s="209"/>
      <c r="M330" s="210"/>
      <c r="N330" s="211"/>
      <c r="O330" s="211"/>
      <c r="P330" s="211"/>
    </row>
    <row r="331" spans="1:16" ht="13.2" x14ac:dyDescent="0.25">
      <c r="A331" s="186" t="s">
        <v>1026</v>
      </c>
      <c r="B331" s="188" t="str">
        <f t="shared" si="8"/>
        <v>New Import 95</v>
      </c>
      <c r="C331" s="188" t="s">
        <v>1026</v>
      </c>
      <c r="D331" s="186" t="s">
        <v>1027</v>
      </c>
      <c r="E331" s="188" t="str">
        <f t="shared" si="9"/>
        <v>New Export 95</v>
      </c>
      <c r="F331" s="188" t="s">
        <v>1027</v>
      </c>
      <c r="G331" s="49" t="s">
        <v>1028</v>
      </c>
      <c r="H331" s="207"/>
      <c r="I331" s="208"/>
      <c r="J331" s="209"/>
      <c r="K331" s="209"/>
      <c r="L331" s="209"/>
      <c r="M331" s="210"/>
      <c r="N331" s="211"/>
      <c r="O331" s="211"/>
      <c r="P331" s="211"/>
    </row>
    <row r="332" spans="1:16" ht="13.2" x14ac:dyDescent="0.25">
      <c r="A332" s="186" t="s">
        <v>1029</v>
      </c>
      <c r="B332" s="188" t="str">
        <f t="shared" si="8"/>
        <v>New Import 96</v>
      </c>
      <c r="C332" s="188" t="s">
        <v>1029</v>
      </c>
      <c r="D332" s="186" t="s">
        <v>1030</v>
      </c>
      <c r="E332" s="188" t="str">
        <f t="shared" si="9"/>
        <v>New Export 96</v>
      </c>
      <c r="F332" s="188" t="s">
        <v>1030</v>
      </c>
      <c r="G332" s="49" t="s">
        <v>1031</v>
      </c>
      <c r="H332" s="207"/>
      <c r="I332" s="208"/>
      <c r="J332" s="209"/>
      <c r="K332" s="209"/>
      <c r="L332" s="209"/>
      <c r="M332" s="210"/>
      <c r="N332" s="211"/>
      <c r="O332" s="211"/>
      <c r="P332" s="211"/>
    </row>
    <row r="333" spans="1:16" ht="13.2" x14ac:dyDescent="0.25">
      <c r="A333" s="186" t="s">
        <v>1032</v>
      </c>
      <c r="B333" s="188" t="str">
        <f t="shared" ref="B333:B346" si="10">IF(A333="","",A333)</f>
        <v>New Import 97</v>
      </c>
      <c r="C333" s="188" t="s">
        <v>1032</v>
      </c>
      <c r="D333" s="186" t="s">
        <v>1033</v>
      </c>
      <c r="E333" s="188" t="str">
        <f t="shared" ref="E333:E346" si="11">IF(D333="","",D333)</f>
        <v>New Export 97</v>
      </c>
      <c r="F333" s="188" t="s">
        <v>1033</v>
      </c>
      <c r="G333" s="49" t="s">
        <v>1034</v>
      </c>
      <c r="H333" s="207"/>
      <c r="I333" s="208"/>
      <c r="J333" s="209"/>
      <c r="K333" s="209"/>
      <c r="L333" s="209"/>
      <c r="M333" s="210"/>
      <c r="N333" s="211"/>
      <c r="O333" s="211"/>
      <c r="P333" s="211"/>
    </row>
    <row r="334" spans="1:16" ht="13.2" x14ac:dyDescent="0.25">
      <c r="A334" s="186" t="s">
        <v>1035</v>
      </c>
      <c r="B334" s="188" t="str">
        <f t="shared" si="10"/>
        <v>New Import 98</v>
      </c>
      <c r="C334" s="188" t="s">
        <v>1035</v>
      </c>
      <c r="D334" s="186" t="s">
        <v>1036</v>
      </c>
      <c r="E334" s="188" t="str">
        <f t="shared" si="11"/>
        <v>New Export 98</v>
      </c>
      <c r="F334" s="188" t="s">
        <v>1036</v>
      </c>
      <c r="G334" s="49" t="s">
        <v>1037</v>
      </c>
      <c r="H334" s="207"/>
      <c r="I334" s="208"/>
      <c r="J334" s="209"/>
      <c r="K334" s="209"/>
      <c r="L334" s="209"/>
      <c r="M334" s="210"/>
      <c r="N334" s="211"/>
      <c r="O334" s="211"/>
      <c r="P334" s="211"/>
    </row>
    <row r="335" spans="1:16" ht="13.2" x14ac:dyDescent="0.25">
      <c r="A335" s="186" t="s">
        <v>1038</v>
      </c>
      <c r="B335" s="188" t="str">
        <f t="shared" si="10"/>
        <v>New Import 99</v>
      </c>
      <c r="C335" s="188" t="s">
        <v>1038</v>
      </c>
      <c r="D335" s="186" t="s">
        <v>1039</v>
      </c>
      <c r="E335" s="188" t="str">
        <f t="shared" si="11"/>
        <v>New Export 99</v>
      </c>
      <c r="F335" s="188" t="s">
        <v>1039</v>
      </c>
      <c r="G335" s="49" t="s">
        <v>1040</v>
      </c>
      <c r="H335" s="207"/>
      <c r="I335" s="208"/>
      <c r="J335" s="209"/>
      <c r="K335" s="209"/>
      <c r="L335" s="209"/>
      <c r="M335" s="210"/>
      <c r="N335" s="211"/>
      <c r="O335" s="211"/>
      <c r="P335" s="211"/>
    </row>
    <row r="336" spans="1:16" ht="13.2" x14ac:dyDescent="0.25">
      <c r="A336" s="186" t="s">
        <v>1041</v>
      </c>
      <c r="B336" s="188" t="str">
        <f t="shared" si="10"/>
        <v>New Import 100</v>
      </c>
      <c r="C336" s="188" t="s">
        <v>1041</v>
      </c>
      <c r="D336" s="186" t="s">
        <v>1042</v>
      </c>
      <c r="E336" s="188" t="str">
        <f t="shared" si="11"/>
        <v>New Export 100</v>
      </c>
      <c r="F336" s="188" t="s">
        <v>1042</v>
      </c>
      <c r="G336" s="49" t="s">
        <v>1043</v>
      </c>
      <c r="H336" s="207"/>
      <c r="I336" s="208"/>
      <c r="J336" s="209"/>
      <c r="K336" s="209"/>
      <c r="L336" s="209"/>
      <c r="M336" s="210"/>
      <c r="N336" s="211"/>
      <c r="O336" s="211"/>
      <c r="P336" s="211"/>
    </row>
    <row r="337" spans="1:16" ht="13.2" x14ac:dyDescent="0.25">
      <c r="A337" s="186" t="s">
        <v>1044</v>
      </c>
      <c r="B337" s="188" t="str">
        <f t="shared" si="10"/>
        <v>New Import 101</v>
      </c>
      <c r="C337" s="188" t="s">
        <v>1044</v>
      </c>
      <c r="D337" s="186" t="s">
        <v>1045</v>
      </c>
      <c r="E337" s="188" t="str">
        <f t="shared" si="11"/>
        <v>New Export 101</v>
      </c>
      <c r="F337" s="188" t="s">
        <v>1045</v>
      </c>
      <c r="G337" s="49" t="s">
        <v>1046</v>
      </c>
      <c r="H337" s="207"/>
      <c r="I337" s="208"/>
      <c r="J337" s="209"/>
      <c r="K337" s="209"/>
      <c r="L337" s="209"/>
      <c r="M337" s="210"/>
      <c r="N337" s="211"/>
      <c r="O337" s="211"/>
      <c r="P337" s="211"/>
    </row>
    <row r="338" spans="1:16" ht="13.2" x14ac:dyDescent="0.25">
      <c r="A338" s="186" t="s">
        <v>1047</v>
      </c>
      <c r="B338" s="188" t="str">
        <f t="shared" si="10"/>
        <v>New Import 102</v>
      </c>
      <c r="C338" s="188" t="s">
        <v>1047</v>
      </c>
      <c r="D338" s="186" t="s">
        <v>1048</v>
      </c>
      <c r="E338" s="188" t="str">
        <f t="shared" si="11"/>
        <v>New Export 102</v>
      </c>
      <c r="F338" s="188" t="s">
        <v>1048</v>
      </c>
      <c r="G338" s="49" t="s">
        <v>1049</v>
      </c>
      <c r="H338" s="207"/>
      <c r="I338" s="208"/>
      <c r="J338" s="209"/>
      <c r="K338" s="209"/>
      <c r="L338" s="209"/>
      <c r="M338" s="210"/>
      <c r="N338" s="211"/>
      <c r="O338" s="211"/>
      <c r="P338" s="211"/>
    </row>
    <row r="339" spans="1:16" ht="13.2" x14ac:dyDescent="0.25">
      <c r="A339" s="186" t="s">
        <v>1050</v>
      </c>
      <c r="B339" s="188" t="str">
        <f t="shared" si="10"/>
        <v>New Import 103</v>
      </c>
      <c r="C339" s="188" t="s">
        <v>1050</v>
      </c>
      <c r="D339" s="186" t="s">
        <v>1051</v>
      </c>
      <c r="E339" s="188" t="str">
        <f t="shared" si="11"/>
        <v>New Export 103</v>
      </c>
      <c r="F339" s="188" t="s">
        <v>1051</v>
      </c>
      <c r="G339" s="49" t="s">
        <v>1052</v>
      </c>
      <c r="H339" s="207"/>
      <c r="I339" s="208"/>
      <c r="J339" s="209"/>
      <c r="K339" s="209"/>
      <c r="L339" s="209"/>
      <c r="M339" s="210"/>
      <c r="N339" s="211"/>
      <c r="O339" s="211"/>
      <c r="P339" s="211"/>
    </row>
    <row r="340" spans="1:16" ht="13.2" x14ac:dyDescent="0.25">
      <c r="A340" s="186" t="s">
        <v>1053</v>
      </c>
      <c r="B340" s="188" t="str">
        <f t="shared" si="10"/>
        <v>New Import 104</v>
      </c>
      <c r="C340" s="188" t="s">
        <v>1053</v>
      </c>
      <c r="D340" s="186"/>
      <c r="E340" s="188" t="str">
        <f t="shared" si="11"/>
        <v/>
      </c>
      <c r="F340" s="188" t="s">
        <v>68</v>
      </c>
      <c r="G340" s="49" t="s">
        <v>1054</v>
      </c>
      <c r="H340" s="207"/>
      <c r="I340" s="208"/>
      <c r="J340" s="209"/>
      <c r="K340" s="209"/>
      <c r="L340" s="209"/>
      <c r="M340" s="210"/>
      <c r="N340" s="211"/>
      <c r="O340" s="211"/>
      <c r="P340" s="211"/>
    </row>
    <row r="341" spans="1:16" ht="13.2" x14ac:dyDescent="0.25">
      <c r="A341" s="186" t="s">
        <v>1055</v>
      </c>
      <c r="B341" s="188" t="str">
        <f t="shared" si="10"/>
        <v>New Import 105</v>
      </c>
      <c r="C341" s="188" t="s">
        <v>1055</v>
      </c>
      <c r="D341" s="186" t="s">
        <v>1056</v>
      </c>
      <c r="E341" s="188" t="str">
        <f t="shared" si="11"/>
        <v>New Export 105</v>
      </c>
      <c r="F341" s="188" t="s">
        <v>1056</v>
      </c>
      <c r="G341" s="49" t="s">
        <v>1057</v>
      </c>
      <c r="H341" s="207"/>
      <c r="I341" s="208"/>
      <c r="J341" s="209"/>
      <c r="K341" s="209"/>
      <c r="L341" s="209"/>
      <c r="M341" s="210"/>
      <c r="N341" s="211"/>
      <c r="O341" s="211"/>
      <c r="P341" s="211"/>
    </row>
    <row r="342" spans="1:16" ht="13.2" x14ac:dyDescent="0.25">
      <c r="A342" s="186" t="s">
        <v>1058</v>
      </c>
      <c r="B342" s="188" t="str">
        <f t="shared" si="10"/>
        <v>New Import 106</v>
      </c>
      <c r="C342" s="188" t="s">
        <v>1058</v>
      </c>
      <c r="D342" s="186" t="s">
        <v>1059</v>
      </c>
      <c r="E342" s="188" t="str">
        <f t="shared" si="11"/>
        <v>New Export 106</v>
      </c>
      <c r="F342" s="188" t="s">
        <v>1059</v>
      </c>
      <c r="G342" s="49" t="s">
        <v>1060</v>
      </c>
      <c r="H342" s="207"/>
      <c r="I342" s="208"/>
      <c r="J342" s="209"/>
      <c r="K342" s="209"/>
      <c r="L342" s="209"/>
      <c r="M342" s="210"/>
      <c r="N342" s="211"/>
      <c r="O342" s="211"/>
      <c r="P342" s="211"/>
    </row>
    <row r="343" spans="1:16" ht="13.2" x14ac:dyDescent="0.25">
      <c r="A343" s="186" t="s">
        <v>1061</v>
      </c>
      <c r="B343" s="188" t="str">
        <f t="shared" si="10"/>
        <v>New Import 107</v>
      </c>
      <c r="C343" s="188" t="s">
        <v>1061</v>
      </c>
      <c r="D343" s="186" t="s">
        <v>1062</v>
      </c>
      <c r="E343" s="188" t="str">
        <f t="shared" si="11"/>
        <v>New Export 107</v>
      </c>
      <c r="F343" s="188" t="s">
        <v>1062</v>
      </c>
      <c r="G343" s="49" t="s">
        <v>1063</v>
      </c>
      <c r="H343" s="207"/>
      <c r="I343" s="208"/>
      <c r="J343" s="209"/>
      <c r="K343" s="209"/>
      <c r="L343" s="209"/>
      <c r="M343" s="210"/>
      <c r="N343" s="211"/>
      <c r="O343" s="211"/>
      <c r="P343" s="211"/>
    </row>
    <row r="344" spans="1:16" ht="13.2" x14ac:dyDescent="0.25">
      <c r="A344" s="186" t="s">
        <v>1064</v>
      </c>
      <c r="B344" s="188" t="str">
        <f t="shared" si="10"/>
        <v>New Import 108</v>
      </c>
      <c r="C344" s="188" t="s">
        <v>1064</v>
      </c>
      <c r="D344" s="186" t="s">
        <v>1065</v>
      </c>
      <c r="E344" s="188" t="str">
        <f t="shared" si="11"/>
        <v>New Export 108</v>
      </c>
      <c r="F344" s="188" t="s">
        <v>1065</v>
      </c>
      <c r="G344" s="49" t="s">
        <v>1066</v>
      </c>
      <c r="H344" s="207"/>
      <c r="I344" s="208"/>
      <c r="J344" s="209"/>
      <c r="K344" s="209"/>
      <c r="L344" s="209"/>
      <c r="M344" s="210"/>
      <c r="N344" s="211"/>
      <c r="O344" s="211"/>
      <c r="P344" s="211"/>
    </row>
    <row r="345" spans="1:16" ht="13.2" x14ac:dyDescent="0.25">
      <c r="A345" s="186" t="s">
        <v>1067</v>
      </c>
      <c r="B345" s="188" t="str">
        <f t="shared" si="10"/>
        <v>New Import 109</v>
      </c>
      <c r="C345" s="188" t="s">
        <v>1067</v>
      </c>
      <c r="D345" s="186" t="s">
        <v>1068</v>
      </c>
      <c r="E345" s="188" t="str">
        <f t="shared" si="11"/>
        <v>New Export 109</v>
      </c>
      <c r="F345" s="188" t="s">
        <v>1068</v>
      </c>
      <c r="G345" s="49" t="s">
        <v>1069</v>
      </c>
      <c r="H345" s="207"/>
      <c r="I345" s="208"/>
      <c r="J345" s="209"/>
      <c r="K345" s="209"/>
      <c r="L345" s="209"/>
      <c r="M345" s="210"/>
      <c r="N345" s="211"/>
      <c r="O345" s="211"/>
      <c r="P345" s="211"/>
    </row>
    <row r="346" spans="1:16" ht="13.2" x14ac:dyDescent="0.25">
      <c r="A346" s="186" t="s">
        <v>1070</v>
      </c>
      <c r="B346" s="188" t="str">
        <f t="shared" si="10"/>
        <v>New Import 110</v>
      </c>
      <c r="C346" s="188" t="s">
        <v>1070</v>
      </c>
      <c r="D346" s="186" t="s">
        <v>1071</v>
      </c>
      <c r="E346" s="188" t="str">
        <f t="shared" si="11"/>
        <v>New Export 110</v>
      </c>
      <c r="F346" s="188" t="s">
        <v>1071</v>
      </c>
      <c r="G346" s="49" t="s">
        <v>1072</v>
      </c>
      <c r="H346" s="207"/>
      <c r="I346" s="208"/>
      <c r="J346" s="209"/>
      <c r="K346" s="209"/>
      <c r="L346" s="209"/>
      <c r="M346" s="210"/>
      <c r="N346" s="211"/>
      <c r="O346" s="211"/>
      <c r="P346" s="211"/>
    </row>
  </sheetData>
  <autoFilter ref="A10:P346" xr:uid="{00000000-0009-0000-0000-000002000000}"/>
  <mergeCells count="12">
    <mergeCell ref="D6:F6"/>
    <mergeCell ref="A5:C5"/>
    <mergeCell ref="A6:C6"/>
    <mergeCell ref="D7:F7"/>
    <mergeCell ref="D8:F8"/>
    <mergeCell ref="A7:C7"/>
    <mergeCell ref="A8:C8"/>
    <mergeCell ref="F1:P1"/>
    <mergeCell ref="A2:P2"/>
    <mergeCell ref="C1:D1"/>
    <mergeCell ref="A4:F4"/>
    <mergeCell ref="D5:F5"/>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3"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339"/>
  <sheetViews>
    <sheetView zoomScaleNormal="100" zoomScaleSheetLayoutView="100" workbookViewId="0">
      <selection activeCell="A5" sqref="A5:H337"/>
    </sheetView>
  </sheetViews>
  <sheetFormatPr defaultColWidth="9.21875" defaultRowHeight="13.2" x14ac:dyDescent="0.25"/>
  <cols>
    <col min="1" max="1" width="15.77734375" style="43" bestFit="1" customWidth="1"/>
    <col min="2" max="2" width="15" style="43" bestFit="1" customWidth="1"/>
    <col min="3" max="3" width="15.77734375" style="50" bestFit="1" customWidth="1"/>
    <col min="4" max="4" width="50.77734375" style="50" customWidth="1"/>
    <col min="5" max="5" width="14.77734375" style="51" customWidth="1"/>
    <col min="6" max="7" width="14.77734375" style="52" customWidth="1"/>
    <col min="8" max="8" width="14.77734375" style="43" customWidth="1"/>
    <col min="9" max="9" width="15.5546875" style="43" customWidth="1"/>
    <col min="10" max="13" width="9.21875" style="43"/>
    <col min="14" max="14" width="9.33203125" style="43" bestFit="1" customWidth="1"/>
    <col min="15" max="16384" width="9.21875" style="43"/>
  </cols>
  <sheetData>
    <row r="1" spans="1:14" ht="66.75" customHeight="1" x14ac:dyDescent="0.25">
      <c r="A1" s="261" t="s">
        <v>1073</v>
      </c>
      <c r="B1" s="261"/>
      <c r="C1" s="261"/>
      <c r="D1" s="261"/>
      <c r="E1" s="261"/>
      <c r="F1" s="261"/>
      <c r="G1" s="261"/>
      <c r="H1" s="261"/>
    </row>
    <row r="2" spans="1:14" s="44" customFormat="1" ht="25.5" customHeight="1" x14ac:dyDescent="0.25">
      <c r="A2" s="263" t="str">
        <f>Overview!B4&amp; " - Effective from "&amp;TEXT(Overview!D4,"D MMMM YYYY")&amp;" - "&amp;Overview!E4&amp;" EDCM import charges"</f>
        <v>Indigo Power Limited_B - Effective from 1 April 2026 - Final EDCM import charges</v>
      </c>
      <c r="B2" s="264"/>
      <c r="C2" s="264"/>
      <c r="D2" s="264"/>
      <c r="E2" s="264"/>
      <c r="F2" s="264"/>
      <c r="G2" s="264"/>
      <c r="H2" s="265"/>
    </row>
    <row r="3" spans="1:14" s="64" customFormat="1" ht="17.399999999999999" x14ac:dyDescent="0.25">
      <c r="A3" s="65"/>
      <c r="B3" s="65"/>
      <c r="C3" s="65"/>
      <c r="D3" s="66"/>
      <c r="E3" s="67"/>
      <c r="F3" s="67"/>
      <c r="G3" s="68"/>
      <c r="H3" s="68"/>
      <c r="I3" s="63"/>
      <c r="J3" s="63"/>
      <c r="K3" s="63"/>
      <c r="L3" s="63"/>
      <c r="M3" s="63"/>
      <c r="N3" s="63"/>
    </row>
    <row r="4" spans="1:14" ht="60.75" customHeight="1" x14ac:dyDescent="0.25">
      <c r="A4" s="45" t="s">
        <v>130</v>
      </c>
      <c r="B4" s="46" t="s">
        <v>131</v>
      </c>
      <c r="C4" s="45" t="s">
        <v>132</v>
      </c>
      <c r="D4" s="47" t="s">
        <v>135</v>
      </c>
      <c r="E4" s="105" t="str">
        <f>'Annex 2 EHV charges'!I10</f>
        <v>Import
Super Red
unit charge
(p/kWh)</v>
      </c>
      <c r="F4" s="105" t="str">
        <f>'Annex 2 EHV charges'!J10</f>
        <v>Import
fixed charge
(p/day)</v>
      </c>
      <c r="G4" s="105" t="str">
        <f>'Annex 2 EHV charges'!K10</f>
        <v>Import
capacity charge
(p/kVA/day)</v>
      </c>
      <c r="H4" s="105" t="str">
        <f>'Annex 2 EHV charges'!L10</f>
        <v>Import
exceeded capacity charge
(p/kVA/day)</v>
      </c>
    </row>
    <row r="5" spans="1:14" x14ac:dyDescent="0.25">
      <c r="A5" s="71"/>
      <c r="B5" s="71"/>
      <c r="C5" s="72"/>
      <c r="D5" s="71"/>
      <c r="E5" s="76"/>
      <c r="F5" s="77"/>
      <c r="G5" s="78"/>
      <c r="H5" s="78"/>
    </row>
    <row r="6" spans="1:14" x14ac:dyDescent="0.25">
      <c r="A6" s="71"/>
      <c r="B6" s="71"/>
      <c r="C6" s="72"/>
      <c r="D6" s="71"/>
      <c r="E6" s="76"/>
      <c r="F6" s="77"/>
      <c r="G6" s="78"/>
      <c r="H6" s="78"/>
    </row>
    <row r="7" spans="1:14" x14ac:dyDescent="0.25">
      <c r="A7" s="71"/>
      <c r="B7" s="71"/>
      <c r="C7" s="72"/>
      <c r="D7" s="71"/>
      <c r="E7" s="76"/>
      <c r="F7" s="77"/>
      <c r="G7" s="78"/>
      <c r="H7" s="78"/>
    </row>
    <row r="8" spans="1:14" x14ac:dyDescent="0.25">
      <c r="A8" s="71"/>
      <c r="B8" s="71"/>
      <c r="C8" s="72"/>
      <c r="D8" s="71"/>
      <c r="E8" s="76"/>
      <c r="F8" s="77"/>
      <c r="G8" s="78"/>
      <c r="H8" s="78"/>
    </row>
    <row r="9" spans="1:14" x14ac:dyDescent="0.25">
      <c r="A9" s="71"/>
      <c r="B9" s="71"/>
      <c r="C9" s="72"/>
      <c r="D9" s="71"/>
      <c r="E9" s="76"/>
      <c r="F9" s="77"/>
      <c r="G9" s="78"/>
      <c r="H9" s="78"/>
    </row>
    <row r="10" spans="1:14" x14ac:dyDescent="0.25">
      <c r="A10" s="71"/>
      <c r="B10" s="71"/>
      <c r="C10" s="72"/>
      <c r="D10" s="71"/>
      <c r="E10" s="76"/>
      <c r="F10" s="77"/>
      <c r="G10" s="78"/>
      <c r="H10" s="78"/>
    </row>
    <row r="11" spans="1:14" x14ac:dyDescent="0.25">
      <c r="A11" s="71"/>
      <c r="B11" s="71"/>
      <c r="C11" s="72"/>
      <c r="D11" s="71"/>
      <c r="E11" s="76"/>
      <c r="F11" s="77"/>
      <c r="G11" s="78"/>
      <c r="H11" s="78"/>
    </row>
    <row r="12" spans="1:14" x14ac:dyDescent="0.25">
      <c r="A12" s="71"/>
      <c r="B12" s="71"/>
      <c r="C12" s="72"/>
      <c r="D12" s="71"/>
      <c r="E12" s="76"/>
      <c r="F12" s="77"/>
      <c r="G12" s="78"/>
      <c r="H12" s="78"/>
    </row>
    <row r="13" spans="1:14" x14ac:dyDescent="0.25">
      <c r="A13" s="71"/>
      <c r="B13" s="71"/>
      <c r="C13" s="72"/>
      <c r="D13" s="71"/>
      <c r="E13" s="76"/>
      <c r="F13" s="77"/>
      <c r="G13" s="78"/>
      <c r="H13" s="78"/>
    </row>
    <row r="14" spans="1:14" x14ac:dyDescent="0.25">
      <c r="A14" s="71"/>
      <c r="B14" s="71"/>
      <c r="C14" s="72"/>
      <c r="D14" s="71"/>
      <c r="E14" s="76"/>
      <c r="F14" s="77"/>
      <c r="G14" s="78"/>
      <c r="H14" s="78"/>
    </row>
    <row r="15" spans="1:14" x14ac:dyDescent="0.25">
      <c r="A15" s="71"/>
      <c r="B15" s="71"/>
      <c r="C15" s="72"/>
      <c r="D15" s="71"/>
      <c r="E15" s="76"/>
      <c r="F15" s="77"/>
      <c r="G15" s="78"/>
      <c r="H15" s="78"/>
    </row>
    <row r="16" spans="1:14" x14ac:dyDescent="0.25">
      <c r="A16" s="71"/>
      <c r="B16" s="71"/>
      <c r="C16" s="72"/>
      <c r="D16" s="71"/>
      <c r="E16" s="76"/>
      <c r="F16" s="77"/>
      <c r="G16" s="78"/>
      <c r="H16" s="78"/>
    </row>
    <row r="17" spans="1:8" x14ac:dyDescent="0.25">
      <c r="A17" s="71"/>
      <c r="B17" s="71"/>
      <c r="C17" s="72"/>
      <c r="D17" s="71"/>
      <c r="E17" s="76"/>
      <c r="F17" s="77"/>
      <c r="G17" s="78"/>
      <c r="H17" s="78"/>
    </row>
    <row r="18" spans="1:8" x14ac:dyDescent="0.25">
      <c r="A18" s="71"/>
      <c r="B18" s="71"/>
      <c r="C18" s="72"/>
      <c r="D18" s="71"/>
      <c r="E18" s="76"/>
      <c r="F18" s="77"/>
      <c r="G18" s="78"/>
      <c r="H18" s="78"/>
    </row>
    <row r="19" spans="1:8" x14ac:dyDescent="0.25">
      <c r="A19" s="71"/>
      <c r="B19" s="71"/>
      <c r="C19" s="72"/>
      <c r="D19" s="71"/>
      <c r="E19" s="76"/>
      <c r="F19" s="77"/>
      <c r="G19" s="78"/>
      <c r="H19" s="78"/>
    </row>
    <row r="20" spans="1:8" x14ac:dyDescent="0.25">
      <c r="A20" s="71"/>
      <c r="B20" s="71"/>
      <c r="C20" s="72"/>
      <c r="D20" s="71"/>
      <c r="E20" s="76"/>
      <c r="F20" s="77"/>
      <c r="G20" s="78"/>
      <c r="H20" s="78"/>
    </row>
    <row r="21" spans="1:8" x14ac:dyDescent="0.25">
      <c r="A21" s="71"/>
      <c r="B21" s="71"/>
      <c r="C21" s="72"/>
      <c r="D21" s="71"/>
      <c r="E21" s="76"/>
      <c r="F21" s="77"/>
      <c r="G21" s="78"/>
      <c r="H21" s="78"/>
    </row>
    <row r="22" spans="1:8" x14ac:dyDescent="0.25">
      <c r="A22" s="71"/>
      <c r="B22" s="71"/>
      <c r="C22" s="72"/>
      <c r="D22" s="71"/>
      <c r="E22" s="76"/>
      <c r="F22" s="77"/>
      <c r="G22" s="78"/>
      <c r="H22" s="78"/>
    </row>
    <row r="23" spans="1:8" x14ac:dyDescent="0.25">
      <c r="A23" s="71"/>
      <c r="B23" s="71"/>
      <c r="C23" s="72"/>
      <c r="D23" s="71"/>
      <c r="E23" s="76"/>
      <c r="F23" s="77"/>
      <c r="G23" s="78"/>
      <c r="H23" s="78"/>
    </row>
    <row r="24" spans="1:8" x14ac:dyDescent="0.25">
      <c r="A24" s="71"/>
      <c r="B24" s="71"/>
      <c r="C24" s="72"/>
      <c r="D24" s="71"/>
      <c r="E24" s="76"/>
      <c r="F24" s="77"/>
      <c r="G24" s="78"/>
      <c r="H24" s="78"/>
    </row>
    <row r="25" spans="1:8" x14ac:dyDescent="0.25">
      <c r="A25" s="71"/>
      <c r="B25" s="71"/>
      <c r="C25" s="72"/>
      <c r="D25" s="71"/>
      <c r="E25" s="76"/>
      <c r="F25" s="77"/>
      <c r="G25" s="78"/>
      <c r="H25" s="78"/>
    </row>
    <row r="26" spans="1:8" x14ac:dyDescent="0.25">
      <c r="A26" s="71"/>
      <c r="B26" s="71"/>
      <c r="C26" s="72"/>
      <c r="D26" s="71"/>
      <c r="E26" s="76"/>
      <c r="F26" s="77"/>
      <c r="G26" s="78"/>
      <c r="H26" s="78"/>
    </row>
    <row r="27" spans="1:8" x14ac:dyDescent="0.25">
      <c r="A27" s="71"/>
      <c r="B27" s="71"/>
      <c r="C27" s="72"/>
      <c r="D27" s="71"/>
      <c r="E27" s="76"/>
      <c r="F27" s="77"/>
      <c r="G27" s="78"/>
      <c r="H27" s="78"/>
    </row>
    <row r="28" spans="1:8" x14ac:dyDescent="0.25">
      <c r="A28" s="71"/>
      <c r="B28" s="71"/>
      <c r="C28" s="72"/>
      <c r="D28" s="71"/>
      <c r="E28" s="76"/>
      <c r="F28" s="77"/>
      <c r="G28" s="78"/>
      <c r="H28" s="78"/>
    </row>
    <row r="29" spans="1:8" x14ac:dyDescent="0.25">
      <c r="A29" s="71"/>
      <c r="B29" s="71"/>
      <c r="C29" s="72"/>
      <c r="D29" s="71"/>
      <c r="E29" s="76"/>
      <c r="F29" s="77"/>
      <c r="G29" s="78"/>
      <c r="H29" s="78"/>
    </row>
    <row r="30" spans="1:8" x14ac:dyDescent="0.25">
      <c r="A30" s="71"/>
      <c r="B30" s="71"/>
      <c r="C30" s="72"/>
      <c r="D30" s="71"/>
      <c r="E30" s="76"/>
      <c r="F30" s="77"/>
      <c r="G30" s="78"/>
      <c r="H30" s="78"/>
    </row>
    <row r="31" spans="1:8" x14ac:dyDescent="0.25">
      <c r="A31" s="71"/>
      <c r="B31" s="71"/>
      <c r="C31" s="72"/>
      <c r="D31" s="71"/>
      <c r="E31" s="76"/>
      <c r="F31" s="77"/>
      <c r="G31" s="78"/>
      <c r="H31" s="78"/>
    </row>
    <row r="32" spans="1:8" x14ac:dyDescent="0.25">
      <c r="A32" s="71"/>
      <c r="B32" s="71"/>
      <c r="C32" s="72"/>
      <c r="D32" s="71"/>
      <c r="E32" s="76"/>
      <c r="F32" s="77"/>
      <c r="G32" s="78"/>
      <c r="H32" s="78"/>
    </row>
    <row r="33" spans="1:8" x14ac:dyDescent="0.25">
      <c r="A33" s="71"/>
      <c r="B33" s="71"/>
      <c r="C33" s="72"/>
      <c r="D33" s="71"/>
      <c r="E33" s="76"/>
      <c r="F33" s="77"/>
      <c r="G33" s="78"/>
      <c r="H33" s="78"/>
    </row>
    <row r="34" spans="1:8" x14ac:dyDescent="0.25">
      <c r="A34" s="71"/>
      <c r="B34" s="71"/>
      <c r="C34" s="72"/>
      <c r="D34" s="71"/>
      <c r="E34" s="76"/>
      <c r="F34" s="77"/>
      <c r="G34" s="78"/>
      <c r="H34" s="78"/>
    </row>
    <row r="35" spans="1:8" x14ac:dyDescent="0.25">
      <c r="A35" s="71"/>
      <c r="B35" s="71"/>
      <c r="C35" s="72"/>
      <c r="D35" s="71"/>
      <c r="E35" s="76"/>
      <c r="F35" s="77"/>
      <c r="G35" s="78"/>
      <c r="H35" s="78"/>
    </row>
    <row r="36" spans="1:8" x14ac:dyDescent="0.25">
      <c r="A36" s="71"/>
      <c r="B36" s="71"/>
      <c r="C36" s="72"/>
      <c r="D36" s="71"/>
      <c r="E36" s="76"/>
      <c r="F36" s="77"/>
      <c r="G36" s="78"/>
      <c r="H36" s="78"/>
    </row>
    <row r="37" spans="1:8" x14ac:dyDescent="0.25">
      <c r="A37" s="71"/>
      <c r="B37" s="71"/>
      <c r="C37" s="72"/>
      <c r="D37" s="71"/>
      <c r="E37" s="76"/>
      <c r="F37" s="77"/>
      <c r="G37" s="78"/>
      <c r="H37" s="78"/>
    </row>
    <row r="38" spans="1:8" x14ac:dyDescent="0.25">
      <c r="A38" s="71"/>
      <c r="B38" s="71"/>
      <c r="C38" s="72"/>
      <c r="D38" s="71"/>
      <c r="E38" s="76"/>
      <c r="F38" s="77"/>
      <c r="G38" s="78"/>
      <c r="H38" s="78"/>
    </row>
    <row r="39" spans="1:8" x14ac:dyDescent="0.25">
      <c r="A39" s="71"/>
      <c r="B39" s="71"/>
      <c r="C39" s="72"/>
      <c r="D39" s="71"/>
      <c r="E39" s="76"/>
      <c r="F39" s="77"/>
      <c r="G39" s="78"/>
      <c r="H39" s="78"/>
    </row>
    <row r="40" spans="1:8" x14ac:dyDescent="0.25">
      <c r="A40" s="71"/>
      <c r="B40" s="71"/>
      <c r="C40" s="72"/>
      <c r="D40" s="71"/>
      <c r="E40" s="76"/>
      <c r="F40" s="77"/>
      <c r="G40" s="78"/>
      <c r="H40" s="78"/>
    </row>
    <row r="41" spans="1:8" x14ac:dyDescent="0.25">
      <c r="A41" s="71"/>
      <c r="B41" s="71"/>
      <c r="C41" s="72"/>
      <c r="D41" s="71"/>
      <c r="E41" s="76"/>
      <c r="F41" s="77"/>
      <c r="G41" s="78"/>
      <c r="H41" s="78"/>
    </row>
    <row r="42" spans="1:8" x14ac:dyDescent="0.25">
      <c r="A42" s="71"/>
      <c r="B42" s="71"/>
      <c r="C42" s="72"/>
      <c r="D42" s="71"/>
      <c r="E42" s="76"/>
      <c r="F42" s="77"/>
      <c r="G42" s="78"/>
      <c r="H42" s="78"/>
    </row>
    <row r="43" spans="1:8" x14ac:dyDescent="0.25">
      <c r="A43" s="71"/>
      <c r="B43" s="71"/>
      <c r="C43" s="72"/>
      <c r="D43" s="71"/>
      <c r="E43" s="76"/>
      <c r="F43" s="77"/>
      <c r="G43" s="78"/>
      <c r="H43" s="78"/>
    </row>
    <row r="44" spans="1:8" x14ac:dyDescent="0.25">
      <c r="A44" s="71"/>
      <c r="B44" s="71"/>
      <c r="C44" s="72"/>
      <c r="D44" s="71"/>
      <c r="E44" s="76"/>
      <c r="F44" s="77"/>
      <c r="G44" s="78"/>
      <c r="H44" s="78"/>
    </row>
    <row r="45" spans="1:8" x14ac:dyDescent="0.25">
      <c r="A45" s="71"/>
      <c r="B45" s="71"/>
      <c r="C45" s="72"/>
      <c r="D45" s="71"/>
      <c r="E45" s="76"/>
      <c r="F45" s="77"/>
      <c r="G45" s="78"/>
      <c r="H45" s="78"/>
    </row>
    <row r="46" spans="1:8" x14ac:dyDescent="0.25">
      <c r="A46" s="71"/>
      <c r="B46" s="71"/>
      <c r="C46" s="72"/>
      <c r="D46" s="71"/>
      <c r="E46" s="76"/>
      <c r="F46" s="77"/>
      <c r="G46" s="78"/>
      <c r="H46" s="78"/>
    </row>
    <row r="47" spans="1:8" x14ac:dyDescent="0.25">
      <c r="A47" s="71"/>
      <c r="B47" s="71"/>
      <c r="C47" s="72"/>
      <c r="D47" s="71"/>
      <c r="E47" s="76"/>
      <c r="F47" s="77"/>
      <c r="G47" s="78"/>
      <c r="H47" s="78"/>
    </row>
    <row r="48" spans="1:8" x14ac:dyDescent="0.25">
      <c r="A48" s="71"/>
      <c r="B48" s="71"/>
      <c r="C48" s="72"/>
      <c r="D48" s="71"/>
      <c r="E48" s="76"/>
      <c r="F48" s="77"/>
      <c r="G48" s="78"/>
      <c r="H48" s="78"/>
    </row>
    <row r="49" spans="1:8" x14ac:dyDescent="0.25">
      <c r="A49" s="71"/>
      <c r="B49" s="71"/>
      <c r="C49" s="72"/>
      <c r="D49" s="71"/>
      <c r="E49" s="76"/>
      <c r="F49" s="77"/>
      <c r="G49" s="78"/>
      <c r="H49" s="78"/>
    </row>
    <row r="50" spans="1:8" x14ac:dyDescent="0.25">
      <c r="A50" s="71"/>
      <c r="B50" s="71"/>
      <c r="C50" s="72"/>
      <c r="D50" s="71"/>
      <c r="E50" s="76"/>
      <c r="F50" s="77"/>
      <c r="G50" s="78"/>
      <c r="H50" s="78"/>
    </row>
    <row r="51" spans="1:8" x14ac:dyDescent="0.25">
      <c r="A51" s="71"/>
      <c r="B51" s="71"/>
      <c r="C51" s="72"/>
      <c r="D51" s="71"/>
      <c r="E51" s="76"/>
      <c r="F51" s="77"/>
      <c r="G51" s="78"/>
      <c r="H51" s="78"/>
    </row>
    <row r="52" spans="1:8" x14ac:dyDescent="0.25">
      <c r="A52" s="71"/>
      <c r="B52" s="71"/>
      <c r="C52" s="72"/>
      <c r="D52" s="71"/>
      <c r="E52" s="76"/>
      <c r="F52" s="77"/>
      <c r="G52" s="78"/>
      <c r="H52" s="78"/>
    </row>
    <row r="53" spans="1:8" x14ac:dyDescent="0.25">
      <c r="A53" s="71"/>
      <c r="B53" s="71"/>
      <c r="C53" s="72"/>
      <c r="D53" s="71"/>
      <c r="E53" s="76"/>
      <c r="F53" s="77"/>
      <c r="G53" s="78"/>
      <c r="H53" s="78"/>
    </row>
    <row r="54" spans="1:8" x14ac:dyDescent="0.25">
      <c r="A54" s="71"/>
      <c r="B54" s="71"/>
      <c r="C54" s="72"/>
      <c r="D54" s="71"/>
      <c r="E54" s="76"/>
      <c r="F54" s="77"/>
      <c r="G54" s="78"/>
      <c r="H54" s="78"/>
    </row>
    <row r="55" spans="1:8" x14ac:dyDescent="0.25">
      <c r="A55" s="71"/>
      <c r="B55" s="71"/>
      <c r="C55" s="72"/>
      <c r="D55" s="71"/>
      <c r="E55" s="76"/>
      <c r="F55" s="77"/>
      <c r="G55" s="78"/>
      <c r="H55" s="78"/>
    </row>
    <row r="56" spans="1:8" x14ac:dyDescent="0.25">
      <c r="A56" s="71"/>
      <c r="B56" s="71"/>
      <c r="C56" s="72"/>
      <c r="D56" s="71"/>
      <c r="E56" s="76"/>
      <c r="F56" s="77"/>
      <c r="G56" s="78"/>
      <c r="H56" s="78"/>
    </row>
    <row r="57" spans="1:8" x14ac:dyDescent="0.25">
      <c r="A57" s="71"/>
      <c r="B57" s="71"/>
      <c r="C57" s="72"/>
      <c r="D57" s="71"/>
      <c r="E57" s="76"/>
      <c r="F57" s="77"/>
      <c r="G57" s="78"/>
      <c r="H57" s="78"/>
    </row>
    <row r="58" spans="1:8" x14ac:dyDescent="0.25">
      <c r="A58" s="71"/>
      <c r="B58" s="71"/>
      <c r="C58" s="72"/>
      <c r="D58" s="71"/>
      <c r="E58" s="76"/>
      <c r="F58" s="77"/>
      <c r="G58" s="78"/>
      <c r="H58" s="78"/>
    </row>
    <row r="59" spans="1:8" x14ac:dyDescent="0.25">
      <c r="A59" s="71"/>
      <c r="B59" s="71"/>
      <c r="C59" s="72"/>
      <c r="D59" s="71"/>
      <c r="E59" s="76"/>
      <c r="F59" s="77"/>
      <c r="G59" s="78"/>
      <c r="H59" s="78"/>
    </row>
    <row r="60" spans="1:8" x14ac:dyDescent="0.25">
      <c r="A60" s="71"/>
      <c r="B60" s="71"/>
      <c r="C60" s="72"/>
      <c r="D60" s="71"/>
      <c r="E60" s="76"/>
      <c r="F60" s="77"/>
      <c r="G60" s="78"/>
      <c r="H60" s="78"/>
    </row>
    <row r="61" spans="1:8" x14ac:dyDescent="0.25">
      <c r="A61" s="71"/>
      <c r="B61" s="71"/>
      <c r="C61" s="72"/>
      <c r="D61" s="71"/>
      <c r="E61" s="76"/>
      <c r="F61" s="77"/>
      <c r="G61" s="78"/>
      <c r="H61" s="78"/>
    </row>
    <row r="62" spans="1:8" x14ac:dyDescent="0.25">
      <c r="A62" s="71"/>
      <c r="B62" s="71"/>
      <c r="C62" s="72"/>
      <c r="D62" s="71"/>
      <c r="E62" s="76"/>
      <c r="F62" s="77"/>
      <c r="G62" s="78"/>
      <c r="H62" s="78"/>
    </row>
    <row r="63" spans="1:8" x14ac:dyDescent="0.25">
      <c r="A63" s="71"/>
      <c r="B63" s="71"/>
      <c r="C63" s="72"/>
      <c r="D63" s="71"/>
      <c r="E63" s="76"/>
      <c r="F63" s="77"/>
      <c r="G63" s="78"/>
      <c r="H63" s="78"/>
    </row>
    <row r="64" spans="1:8" x14ac:dyDescent="0.25">
      <c r="A64" s="71"/>
      <c r="B64" s="71"/>
      <c r="C64" s="72"/>
      <c r="D64" s="71"/>
      <c r="E64" s="76"/>
      <c r="F64" s="77"/>
      <c r="G64" s="78"/>
      <c r="H64" s="78"/>
    </row>
    <row r="65" spans="1:8" x14ac:dyDescent="0.25">
      <c r="A65" s="71"/>
      <c r="B65" s="71"/>
      <c r="C65" s="72"/>
      <c r="D65" s="71"/>
      <c r="E65" s="76"/>
      <c r="F65" s="77"/>
      <c r="G65" s="78"/>
      <c r="H65" s="78"/>
    </row>
    <row r="66" spans="1:8" x14ac:dyDescent="0.25">
      <c r="A66" s="71"/>
      <c r="B66" s="71"/>
      <c r="C66" s="72"/>
      <c r="D66" s="71"/>
      <c r="E66" s="76"/>
      <c r="F66" s="77"/>
      <c r="G66" s="78"/>
      <c r="H66" s="78"/>
    </row>
    <row r="67" spans="1:8" x14ac:dyDescent="0.25">
      <c r="A67" s="71"/>
      <c r="B67" s="71"/>
      <c r="C67" s="72"/>
      <c r="D67" s="71"/>
      <c r="E67" s="76"/>
      <c r="F67" s="77"/>
      <c r="G67" s="78"/>
      <c r="H67" s="78"/>
    </row>
    <row r="68" spans="1:8" x14ac:dyDescent="0.25">
      <c r="A68" s="71"/>
      <c r="B68" s="71"/>
      <c r="C68" s="72"/>
      <c r="D68" s="71"/>
      <c r="E68" s="76"/>
      <c r="F68" s="77"/>
      <c r="G68" s="78"/>
      <c r="H68" s="78"/>
    </row>
    <row r="69" spans="1:8" x14ac:dyDescent="0.25">
      <c r="A69" s="71"/>
      <c r="B69" s="71"/>
      <c r="C69" s="72"/>
      <c r="D69" s="71"/>
      <c r="E69" s="76"/>
      <c r="F69" s="77"/>
      <c r="G69" s="78"/>
      <c r="H69" s="78"/>
    </row>
    <row r="70" spans="1:8" x14ac:dyDescent="0.25">
      <c r="A70" s="71"/>
      <c r="B70" s="71"/>
      <c r="C70" s="72"/>
      <c r="D70" s="71"/>
      <c r="E70" s="76"/>
      <c r="F70" s="77"/>
      <c r="G70" s="78"/>
      <c r="H70" s="78"/>
    </row>
    <row r="71" spans="1:8" x14ac:dyDescent="0.25">
      <c r="A71" s="71"/>
      <c r="B71" s="71"/>
      <c r="C71" s="72"/>
      <c r="D71" s="71"/>
      <c r="E71" s="76"/>
      <c r="F71" s="77"/>
      <c r="G71" s="78"/>
      <c r="H71" s="78"/>
    </row>
    <row r="72" spans="1:8" x14ac:dyDescent="0.25">
      <c r="A72" s="71"/>
      <c r="B72" s="71"/>
      <c r="C72" s="72"/>
      <c r="D72" s="71"/>
      <c r="E72" s="76"/>
      <c r="F72" s="77"/>
      <c r="G72" s="78"/>
      <c r="H72" s="78"/>
    </row>
    <row r="73" spans="1:8" x14ac:dyDescent="0.25">
      <c r="A73" s="71"/>
      <c r="B73" s="71"/>
      <c r="C73" s="72"/>
      <c r="D73" s="71"/>
      <c r="E73" s="76"/>
      <c r="F73" s="77"/>
      <c r="G73" s="78"/>
      <c r="H73" s="78"/>
    </row>
    <row r="74" spans="1:8" x14ac:dyDescent="0.25">
      <c r="A74" s="71"/>
      <c r="B74" s="71"/>
      <c r="C74" s="72"/>
      <c r="D74" s="71"/>
      <c r="E74" s="76"/>
      <c r="F74" s="77"/>
      <c r="G74" s="78"/>
      <c r="H74" s="78"/>
    </row>
    <row r="75" spans="1:8" x14ac:dyDescent="0.25">
      <c r="A75" s="71"/>
      <c r="B75" s="71"/>
      <c r="C75" s="72"/>
      <c r="D75" s="71"/>
      <c r="E75" s="76"/>
      <c r="F75" s="77"/>
      <c r="G75" s="78"/>
      <c r="H75" s="78"/>
    </row>
    <row r="76" spans="1:8" x14ac:dyDescent="0.25">
      <c r="A76" s="71"/>
      <c r="B76" s="71"/>
      <c r="C76" s="72"/>
      <c r="D76" s="71"/>
      <c r="E76" s="76"/>
      <c r="F76" s="77"/>
      <c r="G76" s="78"/>
      <c r="H76" s="78"/>
    </row>
    <row r="77" spans="1:8" x14ac:dyDescent="0.25">
      <c r="A77" s="71"/>
      <c r="B77" s="71"/>
      <c r="C77" s="72"/>
      <c r="D77" s="71"/>
      <c r="E77" s="76"/>
      <c r="F77" s="77"/>
      <c r="G77" s="78"/>
      <c r="H77" s="78"/>
    </row>
    <row r="78" spans="1:8" x14ac:dyDescent="0.25">
      <c r="A78" s="71"/>
      <c r="B78" s="71"/>
      <c r="C78" s="72"/>
      <c r="D78" s="71"/>
      <c r="E78" s="76"/>
      <c r="F78" s="77"/>
      <c r="G78" s="78"/>
      <c r="H78" s="78"/>
    </row>
    <row r="79" spans="1:8" x14ac:dyDescent="0.25">
      <c r="A79" s="71"/>
      <c r="B79" s="71"/>
      <c r="C79" s="72"/>
      <c r="D79" s="71"/>
      <c r="E79" s="76"/>
      <c r="F79" s="77"/>
      <c r="G79" s="78"/>
      <c r="H79" s="78"/>
    </row>
    <row r="80" spans="1:8" x14ac:dyDescent="0.25">
      <c r="A80" s="71"/>
      <c r="B80" s="71"/>
      <c r="C80" s="72"/>
      <c r="D80" s="71"/>
      <c r="E80" s="76"/>
      <c r="F80" s="77"/>
      <c r="G80" s="78"/>
      <c r="H80" s="78"/>
    </row>
    <row r="81" spans="1:8" x14ac:dyDescent="0.25">
      <c r="A81" s="71"/>
      <c r="B81" s="71"/>
      <c r="C81" s="72"/>
      <c r="D81" s="71"/>
      <c r="E81" s="76"/>
      <c r="F81" s="77"/>
      <c r="G81" s="78"/>
      <c r="H81" s="78"/>
    </row>
    <row r="82" spans="1:8" x14ac:dyDescent="0.25">
      <c r="A82" s="71"/>
      <c r="B82" s="71"/>
      <c r="C82" s="72"/>
      <c r="D82" s="71"/>
      <c r="E82" s="76"/>
      <c r="F82" s="77"/>
      <c r="G82" s="78"/>
      <c r="H82" s="78"/>
    </row>
    <row r="83" spans="1:8" x14ac:dyDescent="0.25">
      <c r="A83" s="71"/>
      <c r="B83" s="71"/>
      <c r="C83" s="72"/>
      <c r="D83" s="71"/>
      <c r="E83" s="76"/>
      <c r="F83" s="77"/>
      <c r="G83" s="78"/>
      <c r="H83" s="78"/>
    </row>
    <row r="84" spans="1:8" x14ac:dyDescent="0.25">
      <c r="A84" s="71"/>
      <c r="B84" s="71"/>
      <c r="C84" s="72"/>
      <c r="D84" s="71"/>
      <c r="E84" s="76"/>
      <c r="F84" s="77"/>
      <c r="G84" s="78"/>
      <c r="H84" s="78"/>
    </row>
    <row r="85" spans="1:8" x14ac:dyDescent="0.25">
      <c r="A85" s="71"/>
      <c r="B85" s="71"/>
      <c r="C85" s="72"/>
      <c r="D85" s="71"/>
      <c r="E85" s="76"/>
      <c r="F85" s="77"/>
      <c r="G85" s="78"/>
      <c r="H85" s="78"/>
    </row>
    <row r="86" spans="1:8" x14ac:dyDescent="0.25">
      <c r="A86" s="71"/>
      <c r="B86" s="71"/>
      <c r="C86" s="72"/>
      <c r="D86" s="71"/>
      <c r="E86" s="76"/>
      <c r="F86" s="77"/>
      <c r="G86" s="78"/>
      <c r="H86" s="78"/>
    </row>
    <row r="87" spans="1:8" x14ac:dyDescent="0.25">
      <c r="A87" s="71"/>
      <c r="B87" s="71"/>
      <c r="C87" s="72"/>
      <c r="D87" s="71"/>
      <c r="E87" s="76"/>
      <c r="F87" s="77"/>
      <c r="G87" s="78"/>
      <c r="H87" s="78"/>
    </row>
    <row r="88" spans="1:8" x14ac:dyDescent="0.25">
      <c r="A88" s="71"/>
      <c r="B88" s="71"/>
      <c r="C88" s="72"/>
      <c r="D88" s="71"/>
      <c r="E88" s="76"/>
      <c r="F88" s="77"/>
      <c r="G88" s="78"/>
      <c r="H88" s="78"/>
    </row>
    <row r="89" spans="1:8" x14ac:dyDescent="0.25">
      <c r="A89" s="71"/>
      <c r="B89" s="71"/>
      <c r="C89" s="72"/>
      <c r="D89" s="71"/>
      <c r="E89" s="76"/>
      <c r="F89" s="77"/>
      <c r="G89" s="78"/>
      <c r="H89" s="78"/>
    </row>
    <row r="90" spans="1:8" x14ac:dyDescent="0.25">
      <c r="A90" s="71"/>
      <c r="B90" s="71"/>
      <c r="C90" s="72"/>
      <c r="D90" s="71"/>
      <c r="E90" s="76"/>
      <c r="F90" s="77"/>
      <c r="G90" s="78"/>
      <c r="H90" s="78"/>
    </row>
    <row r="91" spans="1:8" x14ac:dyDescent="0.25">
      <c r="A91" s="71"/>
      <c r="B91" s="71"/>
      <c r="C91" s="72"/>
      <c r="D91" s="71"/>
      <c r="E91" s="76"/>
      <c r="F91" s="77"/>
      <c r="G91" s="78"/>
      <c r="H91" s="78"/>
    </row>
    <row r="92" spans="1:8" x14ac:dyDescent="0.25">
      <c r="A92" s="71"/>
      <c r="B92" s="71"/>
      <c r="C92" s="72"/>
      <c r="D92" s="71"/>
      <c r="E92" s="76"/>
      <c r="F92" s="77"/>
      <c r="G92" s="78"/>
      <c r="H92" s="78"/>
    </row>
    <row r="93" spans="1:8" x14ac:dyDescent="0.25">
      <c r="A93" s="71"/>
      <c r="B93" s="71"/>
      <c r="C93" s="72"/>
      <c r="D93" s="71"/>
      <c r="E93" s="76"/>
      <c r="F93" s="77"/>
      <c r="G93" s="78"/>
      <c r="H93" s="78"/>
    </row>
    <row r="94" spans="1:8" x14ac:dyDescent="0.25">
      <c r="A94" s="71"/>
      <c r="B94" s="71"/>
      <c r="C94" s="72"/>
      <c r="D94" s="71"/>
      <c r="E94" s="76"/>
      <c r="F94" s="77"/>
      <c r="G94" s="78"/>
      <c r="H94" s="78"/>
    </row>
    <row r="95" spans="1:8" x14ac:dyDescent="0.25">
      <c r="A95" s="71"/>
      <c r="B95" s="71"/>
      <c r="C95" s="72"/>
      <c r="D95" s="71"/>
      <c r="E95" s="76"/>
      <c r="F95" s="77"/>
      <c r="G95" s="78"/>
      <c r="H95" s="78"/>
    </row>
    <row r="96" spans="1:8" x14ac:dyDescent="0.25">
      <c r="A96" s="71"/>
      <c r="B96" s="71"/>
      <c r="C96" s="72"/>
      <c r="D96" s="71"/>
      <c r="E96" s="76"/>
      <c r="F96" s="77"/>
      <c r="G96" s="78"/>
      <c r="H96" s="78"/>
    </row>
    <row r="97" spans="1:8" x14ac:dyDescent="0.25">
      <c r="A97" s="71"/>
      <c r="B97" s="71"/>
      <c r="C97" s="72"/>
      <c r="D97" s="71"/>
      <c r="E97" s="76"/>
      <c r="F97" s="77"/>
      <c r="G97" s="78"/>
      <c r="H97" s="78"/>
    </row>
    <row r="98" spans="1:8" x14ac:dyDescent="0.25">
      <c r="A98" s="71"/>
      <c r="B98" s="71"/>
      <c r="C98" s="72"/>
      <c r="D98" s="71"/>
      <c r="E98" s="76"/>
      <c r="F98" s="77"/>
      <c r="G98" s="78"/>
      <c r="H98" s="78"/>
    </row>
    <row r="99" spans="1:8" x14ac:dyDescent="0.25">
      <c r="A99" s="71"/>
      <c r="B99" s="71"/>
      <c r="C99" s="72"/>
      <c r="D99" s="71"/>
      <c r="E99" s="76"/>
      <c r="F99" s="77"/>
      <c r="G99" s="78"/>
      <c r="H99" s="78"/>
    </row>
    <row r="100" spans="1:8" x14ac:dyDescent="0.25">
      <c r="A100" s="71"/>
      <c r="B100" s="71"/>
      <c r="C100" s="72"/>
      <c r="D100" s="71"/>
      <c r="E100" s="76"/>
      <c r="F100" s="77"/>
      <c r="G100" s="78"/>
      <c r="H100" s="78"/>
    </row>
    <row r="101" spans="1:8" x14ac:dyDescent="0.25">
      <c r="A101" s="71"/>
      <c r="B101" s="71"/>
      <c r="C101" s="72"/>
      <c r="D101" s="71"/>
      <c r="E101" s="76"/>
      <c r="F101" s="77"/>
      <c r="G101" s="78"/>
      <c r="H101" s="78"/>
    </row>
    <row r="102" spans="1:8" x14ac:dyDescent="0.25">
      <c r="A102" s="71"/>
      <c r="B102" s="71"/>
      <c r="C102" s="72"/>
      <c r="D102" s="71"/>
      <c r="E102" s="76"/>
      <c r="F102" s="77"/>
      <c r="G102" s="78"/>
      <c r="H102" s="78"/>
    </row>
    <row r="103" spans="1:8" x14ac:dyDescent="0.25">
      <c r="A103" s="71"/>
      <c r="B103" s="71"/>
      <c r="C103" s="72"/>
      <c r="D103" s="71"/>
      <c r="E103" s="76"/>
      <c r="F103" s="77"/>
      <c r="G103" s="78"/>
      <c r="H103" s="78"/>
    </row>
    <row r="104" spans="1:8" x14ac:dyDescent="0.25">
      <c r="A104" s="71"/>
      <c r="B104" s="71"/>
      <c r="C104" s="72"/>
      <c r="D104" s="71"/>
      <c r="E104" s="76"/>
      <c r="F104" s="77"/>
      <c r="G104" s="78"/>
      <c r="H104" s="78"/>
    </row>
    <row r="105" spans="1:8" x14ac:dyDescent="0.25">
      <c r="A105" s="71"/>
      <c r="B105" s="71"/>
      <c r="C105" s="72"/>
      <c r="D105" s="71"/>
      <c r="E105" s="76"/>
      <c r="F105" s="77"/>
      <c r="G105" s="78"/>
      <c r="H105" s="78"/>
    </row>
    <row r="106" spans="1:8" x14ac:dyDescent="0.25">
      <c r="A106" s="71"/>
      <c r="B106" s="71"/>
      <c r="C106" s="72"/>
      <c r="D106" s="71"/>
      <c r="E106" s="76"/>
      <c r="F106" s="77"/>
      <c r="G106" s="78"/>
      <c r="H106" s="78"/>
    </row>
    <row r="107" spans="1:8" x14ac:dyDescent="0.25">
      <c r="A107" s="71"/>
      <c r="B107" s="71"/>
      <c r="C107" s="72"/>
      <c r="D107" s="71"/>
      <c r="E107" s="76"/>
      <c r="F107" s="77"/>
      <c r="G107" s="78"/>
      <c r="H107" s="78"/>
    </row>
    <row r="108" spans="1:8" x14ac:dyDescent="0.25">
      <c r="A108" s="71"/>
      <c r="B108" s="71"/>
      <c r="C108" s="72"/>
      <c r="D108" s="71"/>
      <c r="E108" s="76"/>
      <c r="F108" s="77"/>
      <c r="G108" s="78"/>
      <c r="H108" s="78"/>
    </row>
    <row r="109" spans="1:8" x14ac:dyDescent="0.25">
      <c r="A109" s="71"/>
      <c r="B109" s="71"/>
      <c r="C109" s="72"/>
      <c r="D109" s="71"/>
      <c r="E109" s="76"/>
      <c r="F109" s="77"/>
      <c r="G109" s="78"/>
      <c r="H109" s="78"/>
    </row>
    <row r="110" spans="1:8" x14ac:dyDescent="0.25">
      <c r="A110" s="71"/>
      <c r="B110" s="71"/>
      <c r="C110" s="72"/>
      <c r="D110" s="71"/>
      <c r="E110" s="76"/>
      <c r="F110" s="77"/>
      <c r="G110" s="78"/>
      <c r="H110" s="78"/>
    </row>
    <row r="111" spans="1:8" x14ac:dyDescent="0.25">
      <c r="A111" s="71"/>
      <c r="B111" s="71"/>
      <c r="C111" s="72"/>
      <c r="D111" s="71"/>
      <c r="E111" s="76"/>
      <c r="F111" s="77"/>
      <c r="G111" s="78"/>
      <c r="H111" s="78"/>
    </row>
    <row r="112" spans="1:8" x14ac:dyDescent="0.25">
      <c r="A112" s="71"/>
      <c r="B112" s="71"/>
      <c r="C112" s="72"/>
      <c r="D112" s="71"/>
      <c r="E112" s="76"/>
      <c r="F112" s="77"/>
      <c r="G112" s="78"/>
      <c r="H112" s="78"/>
    </row>
    <row r="113" spans="1:8" x14ac:dyDescent="0.25">
      <c r="A113" s="71"/>
      <c r="B113" s="71"/>
      <c r="C113" s="72"/>
      <c r="D113" s="71"/>
      <c r="E113" s="76"/>
      <c r="F113" s="77"/>
      <c r="G113" s="78"/>
      <c r="H113" s="78"/>
    </row>
    <row r="114" spans="1:8" x14ac:dyDescent="0.25">
      <c r="A114" s="71"/>
      <c r="B114" s="71"/>
      <c r="C114" s="72"/>
      <c r="D114" s="71"/>
      <c r="E114" s="76"/>
      <c r="F114" s="77"/>
      <c r="G114" s="78"/>
      <c r="H114" s="78"/>
    </row>
    <row r="115" spans="1:8" x14ac:dyDescent="0.25">
      <c r="A115" s="71"/>
      <c r="B115" s="71"/>
      <c r="C115" s="72"/>
      <c r="D115" s="71"/>
      <c r="E115" s="76"/>
      <c r="F115" s="77"/>
      <c r="G115" s="78"/>
      <c r="H115" s="78"/>
    </row>
    <row r="116" spans="1:8" x14ac:dyDescent="0.25">
      <c r="A116" s="71"/>
      <c r="B116" s="71"/>
      <c r="C116" s="72"/>
      <c r="D116" s="71"/>
      <c r="E116" s="76"/>
      <c r="F116" s="77"/>
      <c r="G116" s="78"/>
      <c r="H116" s="78"/>
    </row>
    <row r="117" spans="1:8" x14ac:dyDescent="0.25">
      <c r="A117" s="71"/>
      <c r="B117" s="71"/>
      <c r="C117" s="72"/>
      <c r="D117" s="71"/>
      <c r="E117" s="76"/>
      <c r="F117" s="77"/>
      <c r="G117" s="78"/>
      <c r="H117" s="78"/>
    </row>
    <row r="118" spans="1:8" x14ac:dyDescent="0.25">
      <c r="A118" s="71"/>
      <c r="B118" s="71"/>
      <c r="C118" s="72"/>
      <c r="D118" s="71"/>
      <c r="E118" s="76"/>
      <c r="F118" s="77"/>
      <c r="G118" s="78"/>
      <c r="H118" s="78"/>
    </row>
    <row r="119" spans="1:8" x14ac:dyDescent="0.25">
      <c r="A119" s="71"/>
      <c r="B119" s="71"/>
      <c r="C119" s="72"/>
      <c r="D119" s="71"/>
      <c r="E119" s="76"/>
      <c r="F119" s="77"/>
      <c r="G119" s="78"/>
      <c r="H119" s="78"/>
    </row>
    <row r="120" spans="1:8" x14ac:dyDescent="0.25">
      <c r="A120" s="71"/>
      <c r="B120" s="71"/>
      <c r="C120" s="72"/>
      <c r="D120" s="71"/>
      <c r="E120" s="76"/>
      <c r="F120" s="77"/>
      <c r="G120" s="78"/>
      <c r="H120" s="78"/>
    </row>
    <row r="121" spans="1:8" x14ac:dyDescent="0.25">
      <c r="A121" s="71"/>
      <c r="B121" s="71"/>
      <c r="C121" s="72"/>
      <c r="D121" s="71"/>
      <c r="E121" s="76"/>
      <c r="F121" s="77"/>
      <c r="G121" s="78"/>
      <c r="H121" s="78"/>
    </row>
    <row r="122" spans="1:8" x14ac:dyDescent="0.25">
      <c r="A122" s="71"/>
      <c r="B122" s="71"/>
      <c r="C122" s="72"/>
      <c r="D122" s="71"/>
      <c r="E122" s="76"/>
      <c r="F122" s="77"/>
      <c r="G122" s="78"/>
      <c r="H122" s="78"/>
    </row>
    <row r="123" spans="1:8" x14ac:dyDescent="0.25">
      <c r="A123" s="71"/>
      <c r="B123" s="71"/>
      <c r="C123" s="72"/>
      <c r="D123" s="71"/>
      <c r="E123" s="76"/>
      <c r="F123" s="77"/>
      <c r="G123" s="78"/>
      <c r="H123" s="78"/>
    </row>
    <row r="124" spans="1:8" x14ac:dyDescent="0.25">
      <c r="A124" s="71"/>
      <c r="B124" s="71"/>
      <c r="C124" s="72"/>
      <c r="D124" s="71"/>
      <c r="E124" s="76"/>
      <c r="F124" s="77"/>
      <c r="G124" s="78"/>
      <c r="H124" s="78"/>
    </row>
    <row r="125" spans="1:8" x14ac:dyDescent="0.25">
      <c r="A125" s="71"/>
      <c r="B125" s="71"/>
      <c r="C125" s="72"/>
      <c r="D125" s="71"/>
      <c r="E125" s="76"/>
      <c r="F125" s="77"/>
      <c r="G125" s="78"/>
      <c r="H125" s="78"/>
    </row>
    <row r="126" spans="1:8" x14ac:dyDescent="0.25">
      <c r="A126" s="71"/>
      <c r="B126" s="71"/>
      <c r="C126" s="72"/>
      <c r="D126" s="71"/>
      <c r="E126" s="76"/>
      <c r="F126" s="77"/>
      <c r="G126" s="78"/>
      <c r="H126" s="78"/>
    </row>
    <row r="127" spans="1:8" x14ac:dyDescent="0.25">
      <c r="A127" s="71"/>
      <c r="B127" s="71"/>
      <c r="C127" s="72"/>
      <c r="D127" s="71"/>
      <c r="E127" s="76"/>
      <c r="F127" s="77"/>
      <c r="G127" s="78"/>
      <c r="H127" s="78"/>
    </row>
    <row r="128" spans="1:8" x14ac:dyDescent="0.25">
      <c r="A128" s="71"/>
      <c r="B128" s="71"/>
      <c r="C128" s="72"/>
      <c r="D128" s="71"/>
      <c r="E128" s="76"/>
      <c r="F128" s="77"/>
      <c r="G128" s="78"/>
      <c r="H128" s="78"/>
    </row>
    <row r="129" spans="1:8" x14ac:dyDescent="0.25">
      <c r="A129" s="71"/>
      <c r="B129" s="71"/>
      <c r="C129" s="72"/>
      <c r="D129" s="71"/>
      <c r="E129" s="76"/>
      <c r="F129" s="77"/>
      <c r="G129" s="78"/>
      <c r="H129" s="78"/>
    </row>
    <row r="130" spans="1:8" x14ac:dyDescent="0.25">
      <c r="A130" s="71"/>
      <c r="B130" s="71"/>
      <c r="C130" s="72"/>
      <c r="D130" s="71"/>
      <c r="E130" s="76"/>
      <c r="F130" s="77"/>
      <c r="G130" s="78"/>
      <c r="H130" s="78"/>
    </row>
    <row r="131" spans="1:8" x14ac:dyDescent="0.25">
      <c r="A131" s="71"/>
      <c r="B131" s="71"/>
      <c r="C131" s="72"/>
      <c r="D131" s="71"/>
      <c r="E131" s="76"/>
      <c r="F131" s="77"/>
      <c r="G131" s="78"/>
      <c r="H131" s="78"/>
    </row>
    <row r="132" spans="1:8" x14ac:dyDescent="0.25">
      <c r="A132" s="71"/>
      <c r="B132" s="71"/>
      <c r="C132" s="72"/>
      <c r="D132" s="71"/>
      <c r="E132" s="76"/>
      <c r="F132" s="77"/>
      <c r="G132" s="78"/>
      <c r="H132" s="78"/>
    </row>
    <row r="133" spans="1:8" x14ac:dyDescent="0.25">
      <c r="A133" s="71"/>
      <c r="B133" s="71"/>
      <c r="C133" s="72"/>
      <c r="D133" s="71"/>
      <c r="E133" s="76"/>
      <c r="F133" s="77"/>
      <c r="G133" s="78"/>
      <c r="H133" s="78"/>
    </row>
    <row r="134" spans="1:8" x14ac:dyDescent="0.25">
      <c r="A134" s="71"/>
      <c r="B134" s="71"/>
      <c r="C134" s="72"/>
      <c r="D134" s="71"/>
      <c r="E134" s="76"/>
      <c r="F134" s="77"/>
      <c r="G134" s="78"/>
      <c r="H134" s="78"/>
    </row>
    <row r="135" spans="1:8" x14ac:dyDescent="0.25">
      <c r="A135" s="71"/>
      <c r="B135" s="71"/>
      <c r="C135" s="72"/>
      <c r="D135" s="71"/>
      <c r="E135" s="76"/>
      <c r="F135" s="77"/>
      <c r="G135" s="78"/>
      <c r="H135" s="78"/>
    </row>
    <row r="136" spans="1:8" x14ac:dyDescent="0.25">
      <c r="A136" s="71"/>
      <c r="B136" s="71"/>
      <c r="C136" s="72"/>
      <c r="D136" s="71"/>
      <c r="E136" s="76"/>
      <c r="F136" s="77"/>
      <c r="G136" s="78"/>
      <c r="H136" s="78"/>
    </row>
    <row r="137" spans="1:8" x14ac:dyDescent="0.25">
      <c r="A137" s="71"/>
      <c r="B137" s="71"/>
      <c r="C137" s="72"/>
      <c r="D137" s="71"/>
      <c r="E137" s="76"/>
      <c r="F137" s="77"/>
      <c r="G137" s="78"/>
      <c r="H137" s="78"/>
    </row>
    <row r="138" spans="1:8" x14ac:dyDescent="0.25">
      <c r="A138" s="71"/>
      <c r="B138" s="71"/>
      <c r="C138" s="72"/>
      <c r="D138" s="71"/>
      <c r="E138" s="76"/>
      <c r="F138" s="77"/>
      <c r="G138" s="78"/>
      <c r="H138" s="78"/>
    </row>
    <row r="139" spans="1:8" x14ac:dyDescent="0.25">
      <c r="A139" s="71"/>
      <c r="B139" s="71"/>
      <c r="C139" s="72"/>
      <c r="D139" s="71"/>
      <c r="E139" s="76"/>
      <c r="F139" s="77"/>
      <c r="G139" s="78"/>
      <c r="H139" s="78"/>
    </row>
    <row r="140" spans="1:8" x14ac:dyDescent="0.25">
      <c r="A140" s="71"/>
      <c r="B140" s="71"/>
      <c r="C140" s="72"/>
      <c r="D140" s="71"/>
      <c r="E140" s="76"/>
      <c r="F140" s="77"/>
      <c r="G140" s="78"/>
      <c r="H140" s="78"/>
    </row>
    <row r="141" spans="1:8" x14ac:dyDescent="0.25">
      <c r="A141" s="71"/>
      <c r="B141" s="71"/>
      <c r="C141" s="72"/>
      <c r="D141" s="71"/>
      <c r="E141" s="76"/>
      <c r="F141" s="77"/>
      <c r="G141" s="78"/>
      <c r="H141" s="78"/>
    </row>
    <row r="142" spans="1:8" x14ac:dyDescent="0.25">
      <c r="A142" s="71"/>
      <c r="B142" s="71"/>
      <c r="C142" s="72"/>
      <c r="D142" s="71"/>
      <c r="E142" s="76"/>
      <c r="F142" s="77"/>
      <c r="G142" s="78"/>
      <c r="H142" s="78"/>
    </row>
    <row r="143" spans="1:8" x14ac:dyDescent="0.25">
      <c r="A143" s="71"/>
      <c r="B143" s="71"/>
      <c r="C143" s="72"/>
      <c r="D143" s="71"/>
      <c r="E143" s="76"/>
      <c r="F143" s="77"/>
      <c r="G143" s="78"/>
      <c r="H143" s="78"/>
    </row>
    <row r="144" spans="1:8" x14ac:dyDescent="0.25">
      <c r="A144" s="71"/>
      <c r="B144" s="71"/>
      <c r="C144" s="72"/>
      <c r="D144" s="71"/>
      <c r="E144" s="76"/>
      <c r="F144" s="77"/>
      <c r="G144" s="78"/>
      <c r="H144" s="78"/>
    </row>
    <row r="145" spans="1:8" x14ac:dyDescent="0.25">
      <c r="A145" s="71"/>
      <c r="B145" s="71"/>
      <c r="C145" s="72"/>
      <c r="D145" s="71"/>
      <c r="E145" s="76"/>
      <c r="F145" s="77"/>
      <c r="G145" s="78"/>
      <c r="H145" s="78"/>
    </row>
    <row r="146" spans="1:8" x14ac:dyDescent="0.25">
      <c r="A146" s="71"/>
      <c r="B146" s="71"/>
      <c r="C146" s="72"/>
      <c r="D146" s="71"/>
      <c r="E146" s="76"/>
      <c r="F146" s="77"/>
      <c r="G146" s="78"/>
      <c r="H146" s="78"/>
    </row>
    <row r="147" spans="1:8" x14ac:dyDescent="0.25">
      <c r="A147" s="71"/>
      <c r="B147" s="71"/>
      <c r="C147" s="72"/>
      <c r="D147" s="71"/>
      <c r="E147" s="76"/>
      <c r="F147" s="77"/>
      <c r="G147" s="78"/>
      <c r="H147" s="78"/>
    </row>
    <row r="148" spans="1:8" x14ac:dyDescent="0.25">
      <c r="A148" s="71"/>
      <c r="B148" s="71"/>
      <c r="C148" s="72"/>
      <c r="D148" s="71"/>
      <c r="E148" s="76"/>
      <c r="F148" s="77"/>
      <c r="G148" s="78"/>
      <c r="H148" s="78"/>
    </row>
    <row r="149" spans="1:8" x14ac:dyDescent="0.25">
      <c r="A149" s="71"/>
      <c r="B149" s="71"/>
      <c r="C149" s="72"/>
      <c r="D149" s="71"/>
      <c r="E149" s="76"/>
      <c r="F149" s="77"/>
      <c r="G149" s="78"/>
      <c r="H149" s="78"/>
    </row>
    <row r="150" spans="1:8" x14ac:dyDescent="0.25">
      <c r="A150" s="71"/>
      <c r="B150" s="71"/>
      <c r="C150" s="72"/>
      <c r="D150" s="71"/>
      <c r="E150" s="76"/>
      <c r="F150" s="77"/>
      <c r="G150" s="78"/>
      <c r="H150" s="78"/>
    </row>
    <row r="151" spans="1:8" x14ac:dyDescent="0.25">
      <c r="A151" s="71"/>
      <c r="B151" s="71"/>
      <c r="C151" s="72"/>
      <c r="D151" s="71"/>
      <c r="E151" s="76"/>
      <c r="F151" s="77"/>
      <c r="G151" s="78"/>
      <c r="H151" s="78"/>
    </row>
    <row r="152" spans="1:8" x14ac:dyDescent="0.25">
      <c r="A152" s="71"/>
      <c r="B152" s="71"/>
      <c r="C152" s="72"/>
      <c r="D152" s="71"/>
      <c r="E152" s="76"/>
      <c r="F152" s="77"/>
      <c r="G152" s="78"/>
      <c r="H152" s="78"/>
    </row>
    <row r="153" spans="1:8" x14ac:dyDescent="0.25">
      <c r="A153" s="71"/>
      <c r="B153" s="71"/>
      <c r="C153" s="72"/>
      <c r="D153" s="71"/>
      <c r="E153" s="76"/>
      <c r="F153" s="77"/>
      <c r="G153" s="78"/>
      <c r="H153" s="78"/>
    </row>
    <row r="154" spans="1:8" x14ac:dyDescent="0.25">
      <c r="A154" s="71"/>
      <c r="B154" s="71"/>
      <c r="C154" s="72"/>
      <c r="D154" s="71"/>
      <c r="E154" s="76"/>
      <c r="F154" s="77"/>
      <c r="G154" s="78"/>
      <c r="H154" s="78"/>
    </row>
    <row r="155" spans="1:8" x14ac:dyDescent="0.25">
      <c r="A155" s="71"/>
      <c r="B155" s="71"/>
      <c r="C155" s="72"/>
      <c r="D155" s="71"/>
      <c r="E155" s="76"/>
      <c r="F155" s="77"/>
      <c r="G155" s="78"/>
      <c r="H155" s="78"/>
    </row>
    <row r="156" spans="1:8" x14ac:dyDescent="0.25">
      <c r="A156" s="71"/>
      <c r="B156" s="71"/>
      <c r="C156" s="72"/>
      <c r="D156" s="71"/>
      <c r="E156" s="76"/>
      <c r="F156" s="77"/>
      <c r="G156" s="78"/>
      <c r="H156" s="78"/>
    </row>
    <row r="157" spans="1:8" x14ac:dyDescent="0.25">
      <c r="A157" s="71"/>
      <c r="B157" s="71"/>
      <c r="C157" s="72"/>
      <c r="D157" s="71"/>
      <c r="E157" s="76"/>
      <c r="F157" s="77"/>
      <c r="G157" s="78"/>
      <c r="H157" s="78"/>
    </row>
    <row r="158" spans="1:8" x14ac:dyDescent="0.25">
      <c r="A158" s="71"/>
      <c r="B158" s="71"/>
      <c r="C158" s="72"/>
      <c r="D158" s="71"/>
      <c r="E158" s="76"/>
      <c r="F158" s="77"/>
      <c r="G158" s="78"/>
      <c r="H158" s="78"/>
    </row>
    <row r="159" spans="1:8" x14ac:dyDescent="0.25">
      <c r="A159" s="71"/>
      <c r="B159" s="71"/>
      <c r="C159" s="72"/>
      <c r="D159" s="71"/>
      <c r="E159" s="76"/>
      <c r="F159" s="77"/>
      <c r="G159" s="78"/>
      <c r="H159" s="78"/>
    </row>
    <row r="160" spans="1:8" x14ac:dyDescent="0.25">
      <c r="A160" s="71"/>
      <c r="B160" s="71"/>
      <c r="C160" s="72"/>
      <c r="D160" s="71"/>
      <c r="E160" s="76"/>
      <c r="F160" s="77"/>
      <c r="G160" s="78"/>
      <c r="H160" s="78"/>
    </row>
    <row r="161" spans="1:8" x14ac:dyDescent="0.25">
      <c r="A161" s="71"/>
      <c r="B161" s="71"/>
      <c r="C161" s="72"/>
      <c r="D161" s="71"/>
      <c r="E161" s="76"/>
      <c r="F161" s="77"/>
      <c r="G161" s="78"/>
      <c r="H161" s="78"/>
    </row>
    <row r="162" spans="1:8" x14ac:dyDescent="0.25">
      <c r="A162" s="71"/>
      <c r="B162" s="71"/>
      <c r="C162" s="72"/>
      <c r="D162" s="71"/>
      <c r="E162" s="76"/>
      <c r="F162" s="77"/>
      <c r="G162" s="78"/>
      <c r="H162" s="78"/>
    </row>
    <row r="163" spans="1:8" x14ac:dyDescent="0.25">
      <c r="A163" s="71"/>
      <c r="B163" s="71"/>
      <c r="C163" s="72"/>
      <c r="D163" s="71"/>
      <c r="E163" s="76"/>
      <c r="F163" s="77"/>
      <c r="G163" s="78"/>
      <c r="H163" s="78"/>
    </row>
    <row r="164" spans="1:8" x14ac:dyDescent="0.25">
      <c r="A164" s="71"/>
      <c r="B164" s="71"/>
      <c r="C164" s="72"/>
      <c r="D164" s="71"/>
      <c r="E164" s="76"/>
      <c r="F164" s="77"/>
      <c r="G164" s="78"/>
      <c r="H164" s="78"/>
    </row>
    <row r="165" spans="1:8" x14ac:dyDescent="0.25">
      <c r="A165" s="71"/>
      <c r="B165" s="71"/>
      <c r="C165" s="72"/>
      <c r="D165" s="71"/>
      <c r="E165" s="76"/>
      <c r="F165" s="77"/>
      <c r="G165" s="78"/>
      <c r="H165" s="78"/>
    </row>
    <row r="166" spans="1:8" x14ac:dyDescent="0.25">
      <c r="A166" s="71"/>
      <c r="B166" s="71"/>
      <c r="C166" s="72"/>
      <c r="D166" s="71"/>
      <c r="E166" s="76"/>
      <c r="F166" s="77"/>
      <c r="G166" s="78"/>
      <c r="H166" s="78"/>
    </row>
    <row r="167" spans="1:8" x14ac:dyDescent="0.25">
      <c r="A167" s="71"/>
      <c r="B167" s="71"/>
      <c r="C167" s="72"/>
      <c r="D167" s="71"/>
      <c r="E167" s="76"/>
      <c r="F167" s="77"/>
      <c r="G167" s="78"/>
      <c r="H167" s="78"/>
    </row>
    <row r="168" spans="1:8" x14ac:dyDescent="0.25">
      <c r="A168" s="71"/>
      <c r="B168" s="71"/>
      <c r="C168" s="72"/>
      <c r="D168" s="71"/>
      <c r="E168" s="76"/>
      <c r="F168" s="77"/>
      <c r="G168" s="78"/>
      <c r="H168" s="78"/>
    </row>
    <row r="169" spans="1:8" x14ac:dyDescent="0.25">
      <c r="A169" s="71"/>
      <c r="B169" s="71"/>
      <c r="C169" s="72"/>
      <c r="D169" s="71"/>
      <c r="E169" s="76"/>
      <c r="F169" s="77"/>
      <c r="G169" s="78"/>
      <c r="H169" s="78"/>
    </row>
    <row r="170" spans="1:8" x14ac:dyDescent="0.25">
      <c r="A170" s="71"/>
      <c r="B170" s="71"/>
      <c r="C170" s="72"/>
      <c r="D170" s="71"/>
      <c r="E170" s="76"/>
      <c r="F170" s="77"/>
      <c r="G170" s="78"/>
      <c r="H170" s="78"/>
    </row>
    <row r="171" spans="1:8" x14ac:dyDescent="0.25">
      <c r="A171" s="71"/>
      <c r="B171" s="71"/>
      <c r="C171" s="72"/>
      <c r="D171" s="71"/>
      <c r="E171" s="76"/>
      <c r="F171" s="77"/>
      <c r="G171" s="78"/>
      <c r="H171" s="78"/>
    </row>
    <row r="172" spans="1:8" x14ac:dyDescent="0.25">
      <c r="A172" s="71"/>
      <c r="B172" s="71"/>
      <c r="C172" s="72"/>
      <c r="D172" s="71"/>
      <c r="E172" s="76"/>
      <c r="F172" s="77"/>
      <c r="G172" s="78"/>
      <c r="H172" s="78"/>
    </row>
    <row r="173" spans="1:8" x14ac:dyDescent="0.25">
      <c r="A173" s="71"/>
      <c r="B173" s="71"/>
      <c r="C173" s="72"/>
      <c r="D173" s="71"/>
      <c r="E173" s="76"/>
      <c r="F173" s="77"/>
      <c r="G173" s="78"/>
      <c r="H173" s="78"/>
    </row>
    <row r="174" spans="1:8" x14ac:dyDescent="0.25">
      <c r="A174" s="71"/>
      <c r="B174" s="71"/>
      <c r="C174" s="72"/>
      <c r="D174" s="71"/>
      <c r="E174" s="76"/>
      <c r="F174" s="77"/>
      <c r="G174" s="78"/>
      <c r="H174" s="78"/>
    </row>
    <row r="175" spans="1:8" x14ac:dyDescent="0.25">
      <c r="A175" s="71"/>
      <c r="B175" s="71"/>
      <c r="C175" s="72"/>
      <c r="D175" s="71"/>
      <c r="E175" s="76"/>
      <c r="F175" s="77"/>
      <c r="G175" s="78"/>
      <c r="H175" s="78"/>
    </row>
    <row r="176" spans="1:8" x14ac:dyDescent="0.25">
      <c r="A176" s="71"/>
      <c r="B176" s="71"/>
      <c r="C176" s="72"/>
      <c r="D176" s="71"/>
      <c r="E176" s="76"/>
      <c r="F176" s="77"/>
      <c r="G176" s="78"/>
      <c r="H176" s="78"/>
    </row>
    <row r="177" spans="1:8" x14ac:dyDescent="0.25">
      <c r="A177" s="71"/>
      <c r="B177" s="71"/>
      <c r="C177" s="72"/>
      <c r="D177" s="71"/>
      <c r="E177" s="76"/>
      <c r="F177" s="77"/>
      <c r="G177" s="78"/>
      <c r="H177" s="78"/>
    </row>
    <row r="178" spans="1:8" x14ac:dyDescent="0.25">
      <c r="A178" s="71"/>
      <c r="B178" s="71"/>
      <c r="C178" s="72"/>
      <c r="D178" s="71"/>
      <c r="E178" s="76"/>
      <c r="F178" s="77"/>
      <c r="G178" s="78"/>
      <c r="H178" s="78"/>
    </row>
    <row r="179" spans="1:8" x14ac:dyDescent="0.25">
      <c r="A179" s="71"/>
      <c r="B179" s="71"/>
      <c r="C179" s="72"/>
      <c r="D179" s="71"/>
      <c r="E179" s="76"/>
      <c r="F179" s="77"/>
      <c r="G179" s="78"/>
      <c r="H179" s="78"/>
    </row>
    <row r="180" spans="1:8" x14ac:dyDescent="0.25">
      <c r="A180" s="71"/>
      <c r="B180" s="71"/>
      <c r="C180" s="72"/>
      <c r="D180" s="71"/>
      <c r="E180" s="76"/>
      <c r="F180" s="77"/>
      <c r="G180" s="78"/>
      <c r="H180" s="78"/>
    </row>
    <row r="181" spans="1:8" x14ac:dyDescent="0.25">
      <c r="A181" s="71"/>
      <c r="B181" s="71"/>
      <c r="C181" s="72"/>
      <c r="D181" s="71"/>
      <c r="E181" s="76"/>
      <c r="F181" s="77"/>
      <c r="G181" s="78"/>
      <c r="H181" s="78"/>
    </row>
    <row r="182" spans="1:8" x14ac:dyDescent="0.25">
      <c r="A182" s="71"/>
      <c r="B182" s="71"/>
      <c r="C182" s="72"/>
      <c r="D182" s="71"/>
      <c r="E182" s="76"/>
      <c r="F182" s="77"/>
      <c r="G182" s="78"/>
      <c r="H182" s="78"/>
    </row>
    <row r="183" spans="1:8" x14ac:dyDescent="0.25">
      <c r="A183" s="71"/>
      <c r="B183" s="71"/>
      <c r="C183" s="72"/>
      <c r="D183" s="71"/>
      <c r="E183" s="76"/>
      <c r="F183" s="77"/>
      <c r="G183" s="78"/>
      <c r="H183" s="78"/>
    </row>
    <row r="184" spans="1:8" x14ac:dyDescent="0.25">
      <c r="A184" s="71"/>
      <c r="B184" s="71"/>
      <c r="C184" s="72"/>
      <c r="D184" s="71"/>
      <c r="E184" s="76"/>
      <c r="F184" s="77"/>
      <c r="G184" s="78"/>
      <c r="H184" s="78"/>
    </row>
    <row r="185" spans="1:8" x14ac:dyDescent="0.25">
      <c r="A185" s="71"/>
      <c r="B185" s="71"/>
      <c r="C185" s="72"/>
      <c r="D185" s="71"/>
      <c r="E185" s="76"/>
      <c r="F185" s="77"/>
      <c r="G185" s="78"/>
      <c r="H185" s="78"/>
    </row>
    <row r="186" spans="1:8" x14ac:dyDescent="0.25">
      <c r="A186" s="71"/>
      <c r="B186" s="71"/>
      <c r="C186" s="72"/>
      <c r="D186" s="71"/>
      <c r="E186" s="76"/>
      <c r="F186" s="77"/>
      <c r="G186" s="78"/>
      <c r="H186" s="78"/>
    </row>
    <row r="187" spans="1:8" x14ac:dyDescent="0.25">
      <c r="A187" s="71"/>
      <c r="B187" s="71"/>
      <c r="C187" s="72"/>
      <c r="D187" s="71"/>
      <c r="E187" s="76"/>
      <c r="F187" s="77"/>
      <c r="G187" s="78"/>
      <c r="H187" s="78"/>
    </row>
    <row r="188" spans="1:8" x14ac:dyDescent="0.25">
      <c r="A188" s="71"/>
      <c r="B188" s="71"/>
      <c r="C188" s="72"/>
      <c r="D188" s="71"/>
      <c r="E188" s="76"/>
      <c r="F188" s="77"/>
      <c r="G188" s="78"/>
      <c r="H188" s="78"/>
    </row>
    <row r="189" spans="1:8" x14ac:dyDescent="0.25">
      <c r="A189" s="71"/>
      <c r="B189" s="71"/>
      <c r="C189" s="72"/>
      <c r="D189" s="71"/>
      <c r="E189" s="76"/>
      <c r="F189" s="77"/>
      <c r="G189" s="78"/>
      <c r="H189" s="78"/>
    </row>
    <row r="190" spans="1:8" x14ac:dyDescent="0.25">
      <c r="A190" s="71"/>
      <c r="B190" s="71"/>
      <c r="C190" s="72"/>
      <c r="D190" s="71"/>
      <c r="E190" s="76"/>
      <c r="F190" s="77"/>
      <c r="G190" s="78"/>
      <c r="H190" s="78"/>
    </row>
    <row r="191" spans="1:8" x14ac:dyDescent="0.25">
      <c r="A191" s="71"/>
      <c r="B191" s="71"/>
      <c r="C191" s="72"/>
      <c r="D191" s="71"/>
      <c r="E191" s="76"/>
      <c r="F191" s="77"/>
      <c r="G191" s="78"/>
      <c r="H191" s="78"/>
    </row>
    <row r="192" spans="1:8" x14ac:dyDescent="0.25">
      <c r="A192" s="71"/>
      <c r="B192" s="71"/>
      <c r="C192" s="72"/>
      <c r="D192" s="71"/>
      <c r="E192" s="76"/>
      <c r="F192" s="77"/>
      <c r="G192" s="78"/>
      <c r="H192" s="78"/>
    </row>
    <row r="193" spans="1:8" x14ac:dyDescent="0.25">
      <c r="A193" s="71"/>
      <c r="B193" s="71"/>
      <c r="C193" s="72"/>
      <c r="D193" s="71"/>
      <c r="E193" s="76"/>
      <c r="F193" s="77"/>
      <c r="G193" s="78"/>
      <c r="H193" s="78"/>
    </row>
    <row r="194" spans="1:8" x14ac:dyDescent="0.25">
      <c r="A194" s="71"/>
      <c r="B194" s="71"/>
      <c r="C194" s="72"/>
      <c r="D194" s="71"/>
      <c r="E194" s="76"/>
      <c r="F194" s="77"/>
      <c r="G194" s="78"/>
      <c r="H194" s="78"/>
    </row>
    <row r="195" spans="1:8" x14ac:dyDescent="0.25">
      <c r="A195" s="71"/>
      <c r="B195" s="71"/>
      <c r="C195" s="72"/>
      <c r="D195" s="71"/>
      <c r="E195" s="76"/>
      <c r="F195" s="77"/>
      <c r="G195" s="78"/>
      <c r="H195" s="78"/>
    </row>
    <row r="196" spans="1:8" x14ac:dyDescent="0.25">
      <c r="A196" s="71"/>
      <c r="B196" s="71"/>
      <c r="C196" s="72"/>
      <c r="D196" s="71"/>
      <c r="E196" s="76"/>
      <c r="F196" s="77"/>
      <c r="G196" s="78"/>
      <c r="H196" s="78"/>
    </row>
    <row r="197" spans="1:8" x14ac:dyDescent="0.25">
      <c r="A197" s="71"/>
      <c r="B197" s="71"/>
      <c r="C197" s="72"/>
      <c r="D197" s="71"/>
      <c r="E197" s="76"/>
      <c r="F197" s="77"/>
      <c r="G197" s="78"/>
      <c r="H197" s="78"/>
    </row>
    <row r="198" spans="1:8" x14ac:dyDescent="0.25">
      <c r="A198" s="71"/>
      <c r="B198" s="71"/>
      <c r="C198" s="72"/>
      <c r="D198" s="71"/>
      <c r="E198" s="76"/>
      <c r="F198" s="77"/>
      <c r="G198" s="78"/>
      <c r="H198" s="78"/>
    </row>
    <row r="199" spans="1:8" x14ac:dyDescent="0.25">
      <c r="A199" s="71"/>
      <c r="B199" s="71"/>
      <c r="C199" s="72"/>
      <c r="D199" s="71"/>
      <c r="E199" s="76"/>
      <c r="F199" s="77"/>
      <c r="G199" s="78"/>
      <c r="H199" s="78"/>
    </row>
    <row r="200" spans="1:8" x14ac:dyDescent="0.25">
      <c r="A200" s="71"/>
      <c r="B200" s="71"/>
      <c r="C200" s="72"/>
      <c r="D200" s="71"/>
      <c r="E200" s="76"/>
      <c r="F200" s="77"/>
      <c r="G200" s="78"/>
      <c r="H200" s="78"/>
    </row>
    <row r="201" spans="1:8" x14ac:dyDescent="0.25">
      <c r="A201" s="71"/>
      <c r="B201" s="71"/>
      <c r="C201" s="72"/>
      <c r="D201" s="71"/>
      <c r="E201" s="76"/>
      <c r="F201" s="77"/>
      <c r="G201" s="78"/>
      <c r="H201" s="78"/>
    </row>
    <row r="202" spans="1:8" x14ac:dyDescent="0.25">
      <c r="A202" s="71"/>
      <c r="B202" s="71"/>
      <c r="C202" s="72"/>
      <c r="D202" s="71"/>
      <c r="E202" s="76"/>
      <c r="F202" s="77"/>
      <c r="G202" s="78"/>
      <c r="H202" s="78"/>
    </row>
    <row r="203" spans="1:8" x14ac:dyDescent="0.25">
      <c r="A203" s="71"/>
      <c r="B203" s="71"/>
      <c r="C203" s="72"/>
      <c r="D203" s="71"/>
      <c r="E203" s="76"/>
      <c r="F203" s="77"/>
      <c r="G203" s="78"/>
      <c r="H203" s="78"/>
    </row>
    <row r="204" spans="1:8" x14ac:dyDescent="0.25">
      <c r="A204" s="71"/>
      <c r="B204" s="71"/>
      <c r="C204" s="72"/>
      <c r="D204" s="71"/>
      <c r="E204" s="76"/>
      <c r="F204" s="77"/>
      <c r="G204" s="78"/>
      <c r="H204" s="78"/>
    </row>
    <row r="205" spans="1:8" x14ac:dyDescent="0.25">
      <c r="A205" s="71"/>
      <c r="B205" s="71"/>
      <c r="C205" s="72"/>
      <c r="D205" s="71"/>
      <c r="E205" s="76"/>
      <c r="F205" s="77"/>
      <c r="G205" s="78"/>
      <c r="H205" s="78"/>
    </row>
    <row r="206" spans="1:8" x14ac:dyDescent="0.25">
      <c r="A206" s="71"/>
      <c r="B206" s="71"/>
      <c r="C206" s="72"/>
      <c r="D206" s="71"/>
      <c r="E206" s="76"/>
      <c r="F206" s="77"/>
      <c r="G206" s="78"/>
      <c r="H206" s="78"/>
    </row>
    <row r="207" spans="1:8" x14ac:dyDescent="0.25">
      <c r="A207" s="71"/>
      <c r="B207" s="71"/>
      <c r="C207" s="72"/>
      <c r="D207" s="71"/>
      <c r="E207" s="76"/>
      <c r="F207" s="77"/>
      <c r="G207" s="78"/>
      <c r="H207" s="78"/>
    </row>
    <row r="208" spans="1:8" x14ac:dyDescent="0.25">
      <c r="A208" s="71"/>
      <c r="B208" s="71"/>
      <c r="C208" s="72"/>
      <c r="D208" s="71"/>
      <c r="E208" s="76"/>
      <c r="F208" s="77"/>
      <c r="G208" s="78"/>
      <c r="H208" s="78"/>
    </row>
    <row r="209" spans="1:8" x14ac:dyDescent="0.25">
      <c r="A209" s="71"/>
      <c r="B209" s="71"/>
      <c r="C209" s="72"/>
      <c r="D209" s="71"/>
      <c r="E209" s="76"/>
      <c r="F209" s="77"/>
      <c r="G209" s="78"/>
      <c r="H209" s="78"/>
    </row>
    <row r="210" spans="1:8" x14ac:dyDescent="0.25">
      <c r="A210" s="71"/>
      <c r="B210" s="71"/>
      <c r="C210" s="72"/>
      <c r="D210" s="71"/>
      <c r="E210" s="76"/>
      <c r="F210" s="77"/>
      <c r="G210" s="78"/>
      <c r="H210" s="78"/>
    </row>
    <row r="211" spans="1:8" x14ac:dyDescent="0.25">
      <c r="A211" s="71"/>
      <c r="B211" s="71"/>
      <c r="C211" s="72"/>
      <c r="D211" s="71"/>
      <c r="E211" s="76"/>
      <c r="F211" s="77"/>
      <c r="G211" s="78"/>
      <c r="H211" s="78"/>
    </row>
    <row r="212" spans="1:8" x14ac:dyDescent="0.25">
      <c r="A212" s="71"/>
      <c r="B212" s="71"/>
      <c r="C212" s="72"/>
      <c r="D212" s="71"/>
      <c r="E212" s="76"/>
      <c r="F212" s="77"/>
      <c r="G212" s="78"/>
      <c r="H212" s="78"/>
    </row>
    <row r="213" spans="1:8" x14ac:dyDescent="0.25">
      <c r="A213" s="71"/>
      <c r="B213" s="71"/>
      <c r="C213" s="72"/>
      <c r="D213" s="71"/>
      <c r="E213" s="76"/>
      <c r="F213" s="77"/>
      <c r="G213" s="78"/>
      <c r="H213" s="78"/>
    </row>
    <row r="214" spans="1:8" x14ac:dyDescent="0.25">
      <c r="A214" s="71"/>
      <c r="B214" s="71"/>
      <c r="C214" s="72"/>
      <c r="D214" s="71"/>
      <c r="E214" s="76"/>
      <c r="F214" s="77"/>
      <c r="G214" s="78"/>
      <c r="H214" s="78"/>
    </row>
    <row r="215" spans="1:8" x14ac:dyDescent="0.25">
      <c r="A215" s="71"/>
      <c r="B215" s="71"/>
      <c r="C215" s="72"/>
      <c r="D215" s="71"/>
      <c r="E215" s="76"/>
      <c r="F215" s="77"/>
      <c r="G215" s="78"/>
      <c r="H215" s="78"/>
    </row>
    <row r="216" spans="1:8" x14ac:dyDescent="0.25">
      <c r="A216" s="71"/>
      <c r="B216" s="71"/>
      <c r="C216" s="72"/>
      <c r="D216" s="71"/>
      <c r="E216" s="76"/>
      <c r="F216" s="77"/>
      <c r="G216" s="78"/>
      <c r="H216" s="78"/>
    </row>
    <row r="217" spans="1:8" x14ac:dyDescent="0.25">
      <c r="A217" s="71"/>
      <c r="B217" s="71"/>
      <c r="C217" s="72"/>
      <c r="D217" s="71"/>
      <c r="E217" s="76"/>
      <c r="F217" s="77"/>
      <c r="G217" s="78"/>
      <c r="H217" s="78"/>
    </row>
    <row r="218" spans="1:8" x14ac:dyDescent="0.25">
      <c r="A218" s="71"/>
      <c r="B218" s="71"/>
      <c r="C218" s="72"/>
      <c r="D218" s="71"/>
      <c r="E218" s="76"/>
      <c r="F218" s="77"/>
      <c r="G218" s="78"/>
      <c r="H218" s="78"/>
    </row>
    <row r="219" spans="1:8" x14ac:dyDescent="0.25">
      <c r="A219" s="71"/>
      <c r="B219" s="71"/>
      <c r="C219" s="72"/>
      <c r="D219" s="71"/>
      <c r="E219" s="76"/>
      <c r="F219" s="77"/>
      <c r="G219" s="78"/>
      <c r="H219" s="78"/>
    </row>
    <row r="220" spans="1:8" x14ac:dyDescent="0.25">
      <c r="A220" s="71"/>
      <c r="B220" s="71"/>
      <c r="C220" s="72"/>
      <c r="D220" s="71"/>
      <c r="E220" s="76"/>
      <c r="F220" s="77"/>
      <c r="G220" s="78"/>
      <c r="H220" s="78"/>
    </row>
    <row r="221" spans="1:8" x14ac:dyDescent="0.25">
      <c r="A221" s="71"/>
      <c r="B221" s="71"/>
      <c r="C221" s="72"/>
      <c r="D221" s="71"/>
      <c r="E221" s="76"/>
      <c r="F221" s="77"/>
      <c r="G221" s="78"/>
      <c r="H221" s="78"/>
    </row>
    <row r="222" spans="1:8" x14ac:dyDescent="0.25">
      <c r="A222" s="71"/>
      <c r="B222" s="71"/>
      <c r="C222" s="72"/>
      <c r="D222" s="71"/>
      <c r="E222" s="76"/>
      <c r="F222" s="77"/>
      <c r="G222" s="78"/>
      <c r="H222" s="78"/>
    </row>
    <row r="223" spans="1:8" x14ac:dyDescent="0.25">
      <c r="A223" s="71"/>
      <c r="B223" s="71"/>
      <c r="C223" s="72"/>
      <c r="D223" s="71"/>
      <c r="E223" s="76"/>
      <c r="F223" s="77"/>
      <c r="G223" s="78"/>
      <c r="H223" s="78"/>
    </row>
    <row r="224" spans="1:8" x14ac:dyDescent="0.25">
      <c r="A224" s="71"/>
      <c r="B224" s="71"/>
      <c r="C224" s="72"/>
      <c r="D224" s="71"/>
      <c r="E224" s="76"/>
      <c r="F224" s="77"/>
      <c r="G224" s="78"/>
      <c r="H224" s="78"/>
    </row>
    <row r="225" spans="1:8" x14ac:dyDescent="0.25">
      <c r="A225" s="71"/>
      <c r="B225" s="71"/>
      <c r="C225" s="72"/>
      <c r="D225" s="71"/>
      <c r="E225" s="76"/>
      <c r="F225" s="77"/>
      <c r="G225" s="78"/>
      <c r="H225" s="78"/>
    </row>
    <row r="226" spans="1:8" x14ac:dyDescent="0.25">
      <c r="A226" s="71"/>
      <c r="B226" s="71"/>
      <c r="C226" s="72"/>
      <c r="D226" s="71"/>
      <c r="E226" s="76"/>
      <c r="F226" s="77"/>
      <c r="G226" s="78"/>
      <c r="H226" s="78"/>
    </row>
    <row r="227" spans="1:8" x14ac:dyDescent="0.25">
      <c r="A227" s="71"/>
      <c r="B227" s="71"/>
      <c r="C227" s="72"/>
      <c r="D227" s="71"/>
      <c r="E227" s="76"/>
      <c r="F227" s="77"/>
      <c r="G227" s="78"/>
      <c r="H227" s="78"/>
    </row>
    <row r="228" spans="1:8" x14ac:dyDescent="0.25">
      <c r="A228" s="71"/>
      <c r="B228" s="71"/>
      <c r="C228" s="72"/>
      <c r="D228" s="71"/>
      <c r="E228" s="76"/>
      <c r="F228" s="77"/>
      <c r="G228" s="78"/>
      <c r="H228" s="78"/>
    </row>
    <row r="229" spans="1:8" x14ac:dyDescent="0.25">
      <c r="A229" s="71"/>
      <c r="B229" s="71"/>
      <c r="C229" s="72"/>
      <c r="D229" s="71"/>
      <c r="E229" s="76"/>
      <c r="F229" s="77"/>
      <c r="G229" s="78"/>
      <c r="H229" s="78"/>
    </row>
    <row r="230" spans="1:8" x14ac:dyDescent="0.25">
      <c r="A230" s="71"/>
      <c r="B230" s="71"/>
      <c r="C230" s="72"/>
      <c r="D230" s="71"/>
      <c r="E230" s="76"/>
      <c r="F230" s="77"/>
      <c r="G230" s="78"/>
      <c r="H230" s="78"/>
    </row>
    <row r="231" spans="1:8" x14ac:dyDescent="0.25">
      <c r="A231" s="71"/>
      <c r="B231" s="71"/>
      <c r="C231" s="72"/>
      <c r="D231" s="71"/>
      <c r="E231" s="76"/>
      <c r="F231" s="77"/>
      <c r="G231" s="78"/>
      <c r="H231" s="78"/>
    </row>
    <row r="232" spans="1:8" x14ac:dyDescent="0.25">
      <c r="A232" s="71"/>
      <c r="B232" s="71"/>
      <c r="C232" s="72"/>
      <c r="D232" s="71"/>
      <c r="E232" s="76"/>
      <c r="F232" s="77"/>
      <c r="G232" s="78"/>
      <c r="H232" s="78"/>
    </row>
    <row r="233" spans="1:8" x14ac:dyDescent="0.25">
      <c r="A233" s="71"/>
      <c r="B233" s="71"/>
      <c r="C233" s="72"/>
      <c r="D233" s="71"/>
      <c r="E233" s="76"/>
      <c r="F233" s="77"/>
      <c r="G233" s="78"/>
      <c r="H233" s="78"/>
    </row>
    <row r="234" spans="1:8" x14ac:dyDescent="0.25">
      <c r="A234" s="71"/>
      <c r="B234" s="71"/>
      <c r="C234" s="72"/>
      <c r="D234" s="71"/>
      <c r="E234" s="76"/>
      <c r="F234" s="77"/>
      <c r="G234" s="78"/>
      <c r="H234" s="78"/>
    </row>
    <row r="235" spans="1:8" x14ac:dyDescent="0.25">
      <c r="A235" s="71"/>
      <c r="B235" s="71"/>
      <c r="C235" s="72"/>
      <c r="D235" s="71"/>
      <c r="E235" s="76"/>
      <c r="F235" s="77"/>
      <c r="G235" s="78"/>
      <c r="H235" s="78"/>
    </row>
    <row r="236" spans="1:8" x14ac:dyDescent="0.25">
      <c r="A236" s="71"/>
      <c r="B236" s="71"/>
      <c r="C236" s="72"/>
      <c r="D236" s="71"/>
      <c r="E236" s="76"/>
      <c r="F236" s="77"/>
      <c r="G236" s="78"/>
      <c r="H236" s="78"/>
    </row>
    <row r="237" spans="1:8" x14ac:dyDescent="0.25">
      <c r="A237" s="71"/>
      <c r="B237" s="71"/>
      <c r="C237" s="72"/>
      <c r="D237" s="71"/>
      <c r="E237" s="76"/>
      <c r="F237" s="77"/>
      <c r="G237" s="78"/>
      <c r="H237" s="78"/>
    </row>
    <row r="238" spans="1:8" x14ac:dyDescent="0.25">
      <c r="A238" s="71"/>
      <c r="B238" s="71"/>
      <c r="C238" s="72"/>
      <c r="D238" s="71"/>
      <c r="E238" s="76"/>
      <c r="F238" s="77"/>
      <c r="G238" s="78"/>
      <c r="H238" s="78"/>
    </row>
    <row r="239" spans="1:8" x14ac:dyDescent="0.25">
      <c r="A239" s="71"/>
      <c r="B239" s="71"/>
      <c r="C239" s="72"/>
      <c r="D239" s="71"/>
      <c r="E239" s="76"/>
      <c r="F239" s="77"/>
      <c r="G239" s="78"/>
      <c r="H239" s="78"/>
    </row>
    <row r="240" spans="1:8" x14ac:dyDescent="0.25">
      <c r="A240" s="71"/>
      <c r="B240" s="71"/>
      <c r="C240" s="72"/>
      <c r="D240" s="71"/>
      <c r="E240" s="76"/>
      <c r="F240" s="77"/>
      <c r="G240" s="78"/>
      <c r="H240" s="78"/>
    </row>
    <row r="241" spans="1:8" x14ac:dyDescent="0.25">
      <c r="A241" s="71"/>
      <c r="B241" s="71"/>
      <c r="C241" s="72"/>
      <c r="D241" s="71"/>
      <c r="E241" s="76"/>
      <c r="F241" s="77"/>
      <c r="G241" s="78"/>
      <c r="H241" s="78"/>
    </row>
    <row r="242" spans="1:8" x14ac:dyDescent="0.25">
      <c r="A242" s="71"/>
      <c r="B242" s="71"/>
      <c r="C242" s="72"/>
      <c r="D242" s="71"/>
      <c r="E242" s="76"/>
      <c r="F242" s="77"/>
      <c r="G242" s="78"/>
      <c r="H242" s="78"/>
    </row>
    <row r="243" spans="1:8" x14ac:dyDescent="0.25">
      <c r="A243" s="71"/>
      <c r="B243" s="71"/>
      <c r="C243" s="72"/>
      <c r="D243" s="71"/>
      <c r="E243" s="76"/>
      <c r="F243" s="77"/>
      <c r="G243" s="78"/>
      <c r="H243" s="78"/>
    </row>
    <row r="244" spans="1:8" x14ac:dyDescent="0.25">
      <c r="A244" s="71"/>
      <c r="B244" s="71"/>
      <c r="C244" s="72"/>
      <c r="D244" s="71"/>
      <c r="E244" s="76"/>
      <c r="F244" s="77"/>
      <c r="G244" s="78"/>
      <c r="H244" s="78"/>
    </row>
    <row r="245" spans="1:8" x14ac:dyDescent="0.25">
      <c r="A245" s="71"/>
      <c r="B245" s="71"/>
      <c r="C245" s="72"/>
      <c r="D245" s="71"/>
      <c r="E245" s="76"/>
      <c r="F245" s="77"/>
      <c r="G245" s="78"/>
      <c r="H245" s="78"/>
    </row>
    <row r="246" spans="1:8" x14ac:dyDescent="0.25">
      <c r="A246" s="71"/>
      <c r="B246" s="71"/>
      <c r="C246" s="72"/>
      <c r="D246" s="71"/>
      <c r="E246" s="76"/>
      <c r="F246" s="77"/>
      <c r="G246" s="78"/>
      <c r="H246" s="78"/>
    </row>
    <row r="247" spans="1:8" x14ac:dyDescent="0.25">
      <c r="A247" s="71"/>
      <c r="B247" s="71"/>
      <c r="C247" s="72"/>
      <c r="D247" s="71"/>
      <c r="E247" s="76"/>
      <c r="F247" s="77"/>
      <c r="G247" s="78"/>
      <c r="H247" s="78"/>
    </row>
    <row r="248" spans="1:8" x14ac:dyDescent="0.25">
      <c r="A248" s="71"/>
      <c r="B248" s="71"/>
      <c r="C248" s="72"/>
      <c r="D248" s="71"/>
      <c r="E248" s="76"/>
      <c r="F248" s="77"/>
      <c r="G248" s="78"/>
      <c r="H248" s="78"/>
    </row>
    <row r="249" spans="1:8" x14ac:dyDescent="0.25">
      <c r="A249" s="71"/>
      <c r="B249" s="71"/>
      <c r="C249" s="72"/>
      <c r="D249" s="71"/>
      <c r="E249" s="76"/>
      <c r="F249" s="77"/>
      <c r="G249" s="78"/>
      <c r="H249" s="78"/>
    </row>
    <row r="250" spans="1:8" x14ac:dyDescent="0.25">
      <c r="A250" s="71"/>
      <c r="B250" s="71"/>
      <c r="C250" s="72"/>
      <c r="D250" s="71"/>
      <c r="E250" s="76"/>
      <c r="F250" s="77"/>
      <c r="G250" s="78"/>
      <c r="H250" s="78"/>
    </row>
    <row r="251" spans="1:8" x14ac:dyDescent="0.25">
      <c r="A251" s="71"/>
      <c r="B251" s="71"/>
      <c r="C251" s="72"/>
      <c r="D251" s="71"/>
      <c r="E251" s="76"/>
      <c r="F251" s="77"/>
      <c r="G251" s="78"/>
      <c r="H251" s="78"/>
    </row>
    <row r="252" spans="1:8" x14ac:dyDescent="0.25">
      <c r="A252" s="71"/>
      <c r="B252" s="71"/>
      <c r="C252" s="72"/>
      <c r="D252" s="71"/>
      <c r="E252" s="76"/>
      <c r="F252" s="77"/>
      <c r="G252" s="78"/>
      <c r="H252" s="78"/>
    </row>
    <row r="253" spans="1:8" x14ac:dyDescent="0.25">
      <c r="A253" s="71"/>
      <c r="B253" s="71"/>
      <c r="C253" s="72"/>
      <c r="D253" s="71"/>
      <c r="E253" s="76"/>
      <c r="F253" s="77"/>
      <c r="G253" s="78"/>
      <c r="H253" s="78"/>
    </row>
    <row r="254" spans="1:8" x14ac:dyDescent="0.25">
      <c r="A254" s="71"/>
      <c r="B254" s="71"/>
      <c r="C254" s="72"/>
      <c r="D254" s="71"/>
      <c r="E254" s="76"/>
      <c r="F254" s="77"/>
      <c r="G254" s="78"/>
      <c r="H254" s="78"/>
    </row>
    <row r="255" spans="1:8" x14ac:dyDescent="0.25">
      <c r="A255" s="71"/>
      <c r="B255" s="71"/>
      <c r="C255" s="72"/>
      <c r="D255" s="71"/>
      <c r="E255" s="76"/>
      <c r="F255" s="77"/>
      <c r="G255" s="78"/>
      <c r="H255" s="78"/>
    </row>
    <row r="256" spans="1:8" x14ac:dyDescent="0.25">
      <c r="A256" s="71"/>
      <c r="B256" s="71"/>
      <c r="C256" s="72"/>
      <c r="D256" s="71"/>
      <c r="E256" s="76"/>
      <c r="F256" s="77"/>
      <c r="G256" s="78"/>
      <c r="H256" s="78"/>
    </row>
    <row r="257" spans="1:8" x14ac:dyDescent="0.25">
      <c r="A257" s="71"/>
      <c r="B257" s="71"/>
      <c r="C257" s="72"/>
      <c r="D257" s="71"/>
      <c r="E257" s="76"/>
      <c r="F257" s="77"/>
      <c r="G257" s="78"/>
      <c r="H257" s="78"/>
    </row>
    <row r="258" spans="1:8" x14ac:dyDescent="0.25">
      <c r="A258" s="71"/>
      <c r="B258" s="71"/>
      <c r="C258" s="72"/>
      <c r="D258" s="71"/>
      <c r="E258" s="76"/>
      <c r="F258" s="77"/>
      <c r="G258" s="78"/>
      <c r="H258" s="78"/>
    </row>
    <row r="259" spans="1:8" x14ac:dyDescent="0.25">
      <c r="A259" s="71"/>
      <c r="B259" s="71"/>
      <c r="C259" s="72"/>
      <c r="D259" s="71"/>
      <c r="E259" s="76"/>
      <c r="F259" s="77"/>
      <c r="G259" s="78"/>
      <c r="H259" s="78"/>
    </row>
    <row r="260" spans="1:8" x14ac:dyDescent="0.25">
      <c r="A260" s="71"/>
      <c r="B260" s="71"/>
      <c r="C260" s="72"/>
      <c r="D260" s="71"/>
      <c r="E260" s="76"/>
      <c r="F260" s="77"/>
      <c r="G260" s="78"/>
      <c r="H260" s="78"/>
    </row>
    <row r="261" spans="1:8" x14ac:dyDescent="0.25">
      <c r="A261" s="71"/>
      <c r="B261" s="71"/>
      <c r="C261" s="72"/>
      <c r="D261" s="71"/>
      <c r="E261" s="76"/>
      <c r="F261" s="77"/>
      <c r="G261" s="78"/>
      <c r="H261" s="78"/>
    </row>
    <row r="262" spans="1:8" x14ac:dyDescent="0.25">
      <c r="A262" s="71"/>
      <c r="B262" s="71"/>
      <c r="C262" s="72"/>
      <c r="D262" s="71"/>
      <c r="E262" s="76"/>
      <c r="F262" s="77"/>
      <c r="G262" s="78"/>
      <c r="H262" s="78"/>
    </row>
    <row r="263" spans="1:8" x14ac:dyDescent="0.25">
      <c r="A263" s="71"/>
      <c r="B263" s="71"/>
      <c r="C263" s="72"/>
      <c r="D263" s="71"/>
      <c r="E263" s="76"/>
      <c r="F263" s="77"/>
      <c r="G263" s="78"/>
      <c r="H263" s="78"/>
    </row>
    <row r="264" spans="1:8" x14ac:dyDescent="0.25">
      <c r="A264" s="71"/>
      <c r="B264" s="71"/>
      <c r="C264" s="72"/>
      <c r="D264" s="71"/>
      <c r="E264" s="76"/>
      <c r="F264" s="77"/>
      <c r="G264" s="78"/>
      <c r="H264" s="78"/>
    </row>
    <row r="265" spans="1:8" x14ac:dyDescent="0.25">
      <c r="A265" s="71"/>
      <c r="B265" s="71"/>
      <c r="C265" s="72"/>
      <c r="D265" s="71"/>
      <c r="E265" s="76"/>
      <c r="F265" s="77"/>
      <c r="G265" s="78"/>
      <c r="H265" s="78"/>
    </row>
    <row r="266" spans="1:8" x14ac:dyDescent="0.25">
      <c r="A266" s="71"/>
      <c r="B266" s="71"/>
      <c r="C266" s="72"/>
      <c r="D266" s="71"/>
      <c r="E266" s="76"/>
      <c r="F266" s="77"/>
      <c r="G266" s="78"/>
      <c r="H266" s="78"/>
    </row>
    <row r="267" spans="1:8" x14ac:dyDescent="0.25">
      <c r="A267" s="71"/>
      <c r="B267" s="71"/>
      <c r="C267" s="72"/>
      <c r="D267" s="71"/>
      <c r="E267" s="76"/>
      <c r="F267" s="77"/>
      <c r="G267" s="78"/>
      <c r="H267" s="78"/>
    </row>
    <row r="268" spans="1:8" x14ac:dyDescent="0.25">
      <c r="A268" s="71"/>
      <c r="B268" s="71"/>
      <c r="C268" s="72"/>
      <c r="D268" s="71"/>
      <c r="E268" s="76"/>
      <c r="F268" s="77"/>
      <c r="G268" s="78"/>
      <c r="H268" s="78"/>
    </row>
    <row r="269" spans="1:8" x14ac:dyDescent="0.25">
      <c r="A269" s="71"/>
      <c r="B269" s="71"/>
      <c r="C269" s="72"/>
      <c r="D269" s="71"/>
      <c r="E269" s="76"/>
      <c r="F269" s="77"/>
      <c r="G269" s="78"/>
      <c r="H269" s="78"/>
    </row>
    <row r="270" spans="1:8" x14ac:dyDescent="0.25">
      <c r="A270" s="71"/>
      <c r="B270" s="71"/>
      <c r="C270" s="72"/>
      <c r="D270" s="71"/>
      <c r="E270" s="76"/>
      <c r="F270" s="77"/>
      <c r="G270" s="78"/>
      <c r="H270" s="78"/>
    </row>
    <row r="271" spans="1:8" x14ac:dyDescent="0.25">
      <c r="A271" s="71"/>
      <c r="B271" s="71"/>
      <c r="C271" s="72"/>
      <c r="D271" s="71"/>
      <c r="E271" s="76"/>
      <c r="F271" s="77"/>
      <c r="G271" s="78"/>
      <c r="H271" s="78"/>
    </row>
    <row r="272" spans="1:8" x14ac:dyDescent="0.25">
      <c r="A272" s="71"/>
      <c r="B272" s="71"/>
      <c r="C272" s="72"/>
      <c r="D272" s="71"/>
      <c r="E272" s="76"/>
      <c r="F272" s="77"/>
      <c r="G272" s="78"/>
      <c r="H272" s="78"/>
    </row>
    <row r="273" spans="1:8" x14ac:dyDescent="0.25">
      <c r="A273" s="71"/>
      <c r="B273" s="71"/>
      <c r="C273" s="72"/>
      <c r="D273" s="71"/>
      <c r="E273" s="76"/>
      <c r="F273" s="77"/>
      <c r="G273" s="78"/>
      <c r="H273" s="78"/>
    </row>
    <row r="274" spans="1:8" x14ac:dyDescent="0.25">
      <c r="A274" s="71"/>
      <c r="B274" s="71"/>
      <c r="C274" s="72"/>
      <c r="D274" s="71"/>
      <c r="E274" s="76"/>
      <c r="F274" s="77"/>
      <c r="G274" s="78"/>
      <c r="H274" s="78"/>
    </row>
    <row r="275" spans="1:8" x14ac:dyDescent="0.25">
      <c r="A275" s="71"/>
      <c r="B275" s="71"/>
      <c r="C275" s="72"/>
      <c r="D275" s="71"/>
      <c r="E275" s="76"/>
      <c r="F275" s="77"/>
      <c r="G275" s="78"/>
      <c r="H275" s="78"/>
    </row>
    <row r="276" spans="1:8" x14ac:dyDescent="0.25">
      <c r="A276" s="71"/>
      <c r="B276" s="71"/>
      <c r="C276" s="72"/>
      <c r="D276" s="71"/>
      <c r="E276" s="76"/>
      <c r="F276" s="77"/>
      <c r="G276" s="78"/>
      <c r="H276" s="78"/>
    </row>
    <row r="277" spans="1:8" x14ac:dyDescent="0.25">
      <c r="A277" s="71"/>
      <c r="B277" s="71"/>
      <c r="C277" s="72"/>
      <c r="D277" s="71"/>
      <c r="E277" s="76"/>
      <c r="F277" s="77"/>
      <c r="G277" s="78"/>
      <c r="H277" s="78"/>
    </row>
    <row r="278" spans="1:8" x14ac:dyDescent="0.25">
      <c r="A278" s="71"/>
      <c r="B278" s="71"/>
      <c r="C278" s="72"/>
      <c r="D278" s="71"/>
      <c r="E278" s="76"/>
      <c r="F278" s="77"/>
      <c r="G278" s="78"/>
      <c r="H278" s="78"/>
    </row>
    <row r="279" spans="1:8" x14ac:dyDescent="0.25">
      <c r="A279" s="71"/>
      <c r="B279" s="71"/>
      <c r="C279" s="72"/>
      <c r="D279" s="71"/>
      <c r="E279" s="76"/>
      <c r="F279" s="77"/>
      <c r="G279" s="78"/>
      <c r="H279" s="78"/>
    </row>
    <row r="280" spans="1:8" x14ac:dyDescent="0.25">
      <c r="A280" s="71"/>
      <c r="B280" s="71"/>
      <c r="C280" s="72"/>
      <c r="D280" s="71"/>
      <c r="E280" s="76"/>
      <c r="F280" s="77"/>
      <c r="G280" s="78"/>
      <c r="H280" s="78"/>
    </row>
    <row r="281" spans="1:8" x14ac:dyDescent="0.25">
      <c r="A281" s="71"/>
      <c r="B281" s="71"/>
      <c r="C281" s="72"/>
      <c r="D281" s="71"/>
      <c r="E281" s="76"/>
      <c r="F281" s="77"/>
      <c r="G281" s="78"/>
      <c r="H281" s="78"/>
    </row>
    <row r="282" spans="1:8" x14ac:dyDescent="0.25">
      <c r="A282" s="71"/>
      <c r="B282" s="71"/>
      <c r="C282" s="72"/>
      <c r="D282" s="71"/>
      <c r="E282" s="76"/>
      <c r="F282" s="77"/>
      <c r="G282" s="78"/>
      <c r="H282" s="78"/>
    </row>
    <row r="283" spans="1:8" x14ac:dyDescent="0.25">
      <c r="A283" s="71"/>
      <c r="B283" s="71"/>
      <c r="C283" s="72"/>
      <c r="D283" s="71"/>
      <c r="E283" s="76"/>
      <c r="F283" s="77"/>
      <c r="G283" s="78"/>
      <c r="H283" s="78"/>
    </row>
    <row r="284" spans="1:8" x14ac:dyDescent="0.25">
      <c r="A284" s="71"/>
      <c r="B284" s="71"/>
      <c r="C284" s="72"/>
      <c r="D284" s="71"/>
      <c r="E284" s="76"/>
      <c r="F284" s="77"/>
      <c r="G284" s="78"/>
      <c r="H284" s="78"/>
    </row>
    <row r="285" spans="1:8" x14ac:dyDescent="0.25">
      <c r="A285" s="71"/>
      <c r="B285" s="71"/>
      <c r="C285" s="72"/>
      <c r="D285" s="71"/>
      <c r="E285" s="76"/>
      <c r="F285" s="77"/>
      <c r="G285" s="78"/>
      <c r="H285" s="78"/>
    </row>
    <row r="286" spans="1:8" x14ac:dyDescent="0.25">
      <c r="A286" s="71"/>
      <c r="B286" s="71"/>
      <c r="C286" s="72"/>
      <c r="D286" s="71"/>
      <c r="E286" s="76"/>
      <c r="F286" s="77"/>
      <c r="G286" s="78"/>
      <c r="H286" s="78"/>
    </row>
    <row r="287" spans="1:8" x14ac:dyDescent="0.25">
      <c r="A287" s="71"/>
      <c r="B287" s="71"/>
      <c r="C287" s="72"/>
      <c r="D287" s="71"/>
      <c r="E287" s="76"/>
      <c r="F287" s="77"/>
      <c r="G287" s="78"/>
      <c r="H287" s="78"/>
    </row>
    <row r="288" spans="1:8" x14ac:dyDescent="0.25">
      <c r="A288" s="71"/>
      <c r="B288" s="71"/>
      <c r="C288" s="72"/>
      <c r="D288" s="71"/>
      <c r="E288" s="76"/>
      <c r="F288" s="77"/>
      <c r="G288" s="78"/>
      <c r="H288" s="78"/>
    </row>
    <row r="289" spans="1:8" x14ac:dyDescent="0.25">
      <c r="A289" s="71"/>
      <c r="B289" s="71"/>
      <c r="C289" s="72"/>
      <c r="D289" s="71"/>
      <c r="E289" s="76"/>
      <c r="F289" s="77"/>
      <c r="G289" s="78"/>
      <c r="H289" s="78"/>
    </row>
    <row r="290" spans="1:8" x14ac:dyDescent="0.25">
      <c r="A290" s="71"/>
      <c r="B290" s="71"/>
      <c r="C290" s="72"/>
      <c r="D290" s="71"/>
      <c r="E290" s="76"/>
      <c r="F290" s="77"/>
      <c r="G290" s="78"/>
      <c r="H290" s="78"/>
    </row>
    <row r="291" spans="1:8" x14ac:dyDescent="0.25">
      <c r="A291" s="71"/>
      <c r="B291" s="71"/>
      <c r="C291" s="72"/>
      <c r="D291" s="71"/>
      <c r="E291" s="76"/>
      <c r="F291" s="77"/>
      <c r="G291" s="78"/>
      <c r="H291" s="78"/>
    </row>
    <row r="292" spans="1:8" x14ac:dyDescent="0.25">
      <c r="A292" s="71"/>
      <c r="B292" s="71"/>
      <c r="C292" s="72"/>
      <c r="D292" s="71"/>
      <c r="E292" s="76"/>
      <c r="F292" s="77"/>
      <c r="G292" s="78"/>
      <c r="H292" s="78"/>
    </row>
    <row r="293" spans="1:8" x14ac:dyDescent="0.25">
      <c r="A293" s="71"/>
      <c r="B293" s="71"/>
      <c r="C293" s="72"/>
      <c r="D293" s="71"/>
      <c r="E293" s="76"/>
      <c r="F293" s="77"/>
      <c r="G293" s="78"/>
      <c r="H293" s="78"/>
    </row>
    <row r="294" spans="1:8" x14ac:dyDescent="0.25">
      <c r="A294" s="71"/>
      <c r="B294" s="71"/>
      <c r="C294" s="72"/>
      <c r="D294" s="71"/>
      <c r="E294" s="76"/>
      <c r="F294" s="77"/>
      <c r="G294" s="78"/>
      <c r="H294" s="78"/>
    </row>
    <row r="295" spans="1:8" x14ac:dyDescent="0.25">
      <c r="A295" s="71"/>
      <c r="B295" s="71"/>
      <c r="C295" s="72"/>
      <c r="D295" s="71"/>
      <c r="E295" s="76"/>
      <c r="F295" s="77"/>
      <c r="G295" s="78"/>
      <c r="H295" s="78"/>
    </row>
    <row r="296" spans="1:8" x14ac:dyDescent="0.25">
      <c r="A296" s="71"/>
      <c r="B296" s="71"/>
      <c r="C296" s="72"/>
      <c r="D296" s="71"/>
      <c r="E296" s="76"/>
      <c r="F296" s="77"/>
      <c r="G296" s="78"/>
      <c r="H296" s="78"/>
    </row>
    <row r="297" spans="1:8" x14ac:dyDescent="0.25">
      <c r="A297" s="71"/>
      <c r="B297" s="71"/>
      <c r="C297" s="72"/>
      <c r="D297" s="71"/>
      <c r="E297" s="76"/>
      <c r="F297" s="77"/>
      <c r="G297" s="78"/>
      <c r="H297" s="78"/>
    </row>
    <row r="298" spans="1:8" x14ac:dyDescent="0.25">
      <c r="A298" s="71"/>
      <c r="B298" s="71"/>
      <c r="C298" s="72"/>
      <c r="D298" s="71"/>
      <c r="E298" s="76"/>
      <c r="F298" s="77"/>
      <c r="G298" s="78"/>
      <c r="H298" s="78"/>
    </row>
    <row r="299" spans="1:8" x14ac:dyDescent="0.25">
      <c r="A299" s="71"/>
      <c r="B299" s="71"/>
      <c r="C299" s="72"/>
      <c r="D299" s="71"/>
      <c r="E299" s="76"/>
      <c r="F299" s="77"/>
      <c r="G299" s="78"/>
      <c r="H299" s="78"/>
    </row>
    <row r="300" spans="1:8" x14ac:dyDescent="0.25">
      <c r="A300" s="71"/>
      <c r="B300" s="71"/>
      <c r="C300" s="72"/>
      <c r="D300" s="71"/>
      <c r="E300" s="76"/>
      <c r="F300" s="77"/>
      <c r="G300" s="78"/>
      <c r="H300" s="78"/>
    </row>
    <row r="301" spans="1:8" x14ac:dyDescent="0.25">
      <c r="A301" s="71"/>
      <c r="B301" s="71"/>
      <c r="C301" s="72"/>
      <c r="D301" s="71"/>
      <c r="E301" s="76"/>
      <c r="F301" s="77"/>
      <c r="G301" s="78"/>
      <c r="H301" s="78"/>
    </row>
    <row r="302" spans="1:8" x14ac:dyDescent="0.25">
      <c r="A302" s="71"/>
      <c r="B302" s="71"/>
      <c r="C302" s="72"/>
      <c r="D302" s="71"/>
      <c r="E302" s="76"/>
      <c r="F302" s="77"/>
      <c r="G302" s="78"/>
      <c r="H302" s="78"/>
    </row>
    <row r="303" spans="1:8" x14ac:dyDescent="0.25">
      <c r="A303" s="71"/>
      <c r="B303" s="71"/>
      <c r="C303" s="72"/>
      <c r="D303" s="71"/>
      <c r="E303" s="76"/>
      <c r="F303" s="77"/>
      <c r="G303" s="78"/>
      <c r="H303" s="78"/>
    </row>
    <row r="304" spans="1:8" x14ac:dyDescent="0.25">
      <c r="A304" s="71"/>
      <c r="B304" s="71"/>
      <c r="C304" s="72"/>
      <c r="D304" s="71"/>
      <c r="E304" s="76"/>
      <c r="F304" s="77"/>
      <c r="G304" s="78"/>
      <c r="H304" s="78"/>
    </row>
    <row r="305" spans="1:8" x14ac:dyDescent="0.25">
      <c r="A305" s="71"/>
      <c r="B305" s="71"/>
      <c r="C305" s="72"/>
      <c r="D305" s="71"/>
      <c r="E305" s="76"/>
      <c r="F305" s="77"/>
      <c r="G305" s="78"/>
      <c r="H305" s="78"/>
    </row>
    <row r="306" spans="1:8" x14ac:dyDescent="0.25">
      <c r="A306" s="71"/>
      <c r="B306" s="71"/>
      <c r="C306" s="72"/>
      <c r="D306" s="71"/>
      <c r="E306" s="76"/>
      <c r="F306" s="77"/>
      <c r="G306" s="78"/>
      <c r="H306" s="78"/>
    </row>
    <row r="307" spans="1:8" x14ac:dyDescent="0.25">
      <c r="A307" s="71"/>
      <c r="B307" s="71"/>
      <c r="C307" s="72"/>
      <c r="D307" s="71"/>
      <c r="E307" s="76"/>
      <c r="F307" s="77"/>
      <c r="G307" s="78"/>
      <c r="H307" s="78"/>
    </row>
    <row r="308" spans="1:8" x14ac:dyDescent="0.25">
      <c r="A308" s="71"/>
      <c r="B308" s="71"/>
      <c r="C308" s="72"/>
      <c r="D308" s="71"/>
      <c r="E308" s="76"/>
      <c r="F308" s="77"/>
      <c r="G308" s="78"/>
      <c r="H308" s="78"/>
    </row>
    <row r="309" spans="1:8" x14ac:dyDescent="0.25">
      <c r="A309" s="71"/>
      <c r="B309" s="71"/>
      <c r="C309" s="72"/>
      <c r="D309" s="71"/>
      <c r="E309" s="76"/>
      <c r="F309" s="77"/>
      <c r="G309" s="78"/>
      <c r="H309" s="78"/>
    </row>
    <row r="310" spans="1:8" x14ac:dyDescent="0.25">
      <c r="A310" s="71"/>
      <c r="B310" s="71"/>
      <c r="C310" s="72"/>
      <c r="D310" s="71"/>
      <c r="E310" s="76"/>
      <c r="F310" s="77"/>
      <c r="G310" s="78"/>
      <c r="H310" s="78"/>
    </row>
    <row r="311" spans="1:8" x14ac:dyDescent="0.25">
      <c r="A311" s="71"/>
      <c r="B311" s="71"/>
      <c r="C311" s="72"/>
      <c r="D311" s="71"/>
      <c r="E311" s="76"/>
      <c r="F311" s="77"/>
      <c r="G311" s="78"/>
      <c r="H311" s="78"/>
    </row>
    <row r="312" spans="1:8" x14ac:dyDescent="0.25">
      <c r="A312" s="71"/>
      <c r="B312" s="71"/>
      <c r="C312" s="72"/>
      <c r="D312" s="71"/>
      <c r="E312" s="76"/>
      <c r="F312" s="77"/>
      <c r="G312" s="78"/>
      <c r="H312" s="78"/>
    </row>
    <row r="313" spans="1:8" x14ac:dyDescent="0.25">
      <c r="A313" s="71"/>
      <c r="B313" s="71"/>
      <c r="C313" s="72"/>
      <c r="D313" s="71"/>
      <c r="E313" s="76"/>
      <c r="F313" s="77"/>
      <c r="G313" s="78"/>
      <c r="H313" s="78"/>
    </row>
    <row r="314" spans="1:8" x14ac:dyDescent="0.25">
      <c r="A314" s="71"/>
      <c r="B314" s="71"/>
      <c r="C314" s="72"/>
      <c r="D314" s="71"/>
      <c r="E314" s="76"/>
      <c r="F314" s="77"/>
      <c r="G314" s="78"/>
      <c r="H314" s="78"/>
    </row>
    <row r="315" spans="1:8" x14ac:dyDescent="0.25">
      <c r="A315" s="71"/>
      <c r="B315" s="71"/>
      <c r="C315" s="72"/>
      <c r="D315" s="71"/>
      <c r="E315" s="76"/>
      <c r="F315" s="77"/>
      <c r="G315" s="78"/>
      <c r="H315" s="78"/>
    </row>
    <row r="316" spans="1:8" x14ac:dyDescent="0.25">
      <c r="A316" s="71"/>
      <c r="B316" s="71"/>
      <c r="C316" s="72"/>
      <c r="D316" s="71"/>
      <c r="E316" s="76"/>
      <c r="F316" s="77"/>
      <c r="G316" s="78"/>
      <c r="H316" s="78"/>
    </row>
    <row r="317" spans="1:8" x14ac:dyDescent="0.25">
      <c r="A317" s="71"/>
      <c r="B317" s="71"/>
      <c r="C317" s="72"/>
      <c r="D317" s="71"/>
      <c r="E317" s="76"/>
      <c r="F317" s="77"/>
      <c r="G317" s="78"/>
      <c r="H317" s="78"/>
    </row>
    <row r="318" spans="1:8" x14ac:dyDescent="0.25">
      <c r="A318" s="71"/>
      <c r="B318" s="71"/>
      <c r="C318" s="72"/>
      <c r="D318" s="71"/>
      <c r="E318" s="76"/>
      <c r="F318" s="77"/>
      <c r="G318" s="78"/>
      <c r="H318" s="78"/>
    </row>
    <row r="319" spans="1:8" x14ac:dyDescent="0.25">
      <c r="A319" s="71"/>
      <c r="B319" s="71"/>
      <c r="C319" s="72"/>
      <c r="D319" s="71"/>
      <c r="E319" s="76"/>
      <c r="F319" s="77"/>
      <c r="G319" s="78"/>
      <c r="H319" s="78"/>
    </row>
    <row r="320" spans="1:8" x14ac:dyDescent="0.25">
      <c r="A320" s="71"/>
      <c r="B320" s="71"/>
      <c r="C320" s="72"/>
      <c r="D320" s="71"/>
      <c r="E320" s="76"/>
      <c r="F320" s="77"/>
      <c r="G320" s="78"/>
      <c r="H320" s="78"/>
    </row>
    <row r="321" spans="1:8" x14ac:dyDescent="0.25">
      <c r="A321" s="71"/>
      <c r="B321" s="71"/>
      <c r="C321" s="72"/>
      <c r="D321" s="71"/>
      <c r="E321" s="76"/>
      <c r="F321" s="77"/>
      <c r="G321" s="78"/>
      <c r="H321" s="78"/>
    </row>
    <row r="322" spans="1:8" x14ac:dyDescent="0.25">
      <c r="A322" s="71"/>
      <c r="B322" s="71"/>
      <c r="C322" s="72"/>
      <c r="D322" s="71"/>
      <c r="E322" s="76"/>
      <c r="F322" s="77"/>
      <c r="G322" s="78"/>
      <c r="H322" s="78"/>
    </row>
    <row r="323" spans="1:8" x14ac:dyDescent="0.25">
      <c r="A323" s="71"/>
      <c r="B323" s="71"/>
      <c r="C323" s="72"/>
      <c r="D323" s="71"/>
      <c r="E323" s="76"/>
      <c r="F323" s="77"/>
      <c r="G323" s="78"/>
      <c r="H323" s="78"/>
    </row>
    <row r="324" spans="1:8" x14ac:dyDescent="0.25">
      <c r="A324" s="71"/>
      <c r="B324" s="71"/>
      <c r="C324" s="72"/>
      <c r="D324" s="71"/>
      <c r="E324" s="76"/>
      <c r="F324" s="77"/>
      <c r="G324" s="78"/>
      <c r="H324" s="78"/>
    </row>
    <row r="325" spans="1:8" x14ac:dyDescent="0.25">
      <c r="A325" s="71"/>
      <c r="B325" s="71"/>
      <c r="C325" s="72"/>
      <c r="D325" s="71"/>
      <c r="E325" s="76"/>
      <c r="F325" s="77"/>
      <c r="G325" s="78"/>
      <c r="H325" s="78"/>
    </row>
    <row r="326" spans="1:8" x14ac:dyDescent="0.25">
      <c r="A326" s="71"/>
      <c r="B326" s="71"/>
      <c r="C326" s="72"/>
      <c r="D326" s="71"/>
      <c r="E326" s="76"/>
      <c r="F326" s="77"/>
      <c r="G326" s="78"/>
      <c r="H326" s="78"/>
    </row>
    <row r="327" spans="1:8" x14ac:dyDescent="0.25">
      <c r="A327" s="71"/>
      <c r="B327" s="71"/>
      <c r="C327" s="72"/>
      <c r="D327" s="71"/>
      <c r="E327" s="76"/>
      <c r="F327" s="77"/>
      <c r="G327" s="78"/>
      <c r="H327" s="78"/>
    </row>
    <row r="328" spans="1:8" x14ac:dyDescent="0.25">
      <c r="A328" s="71"/>
      <c r="B328" s="71"/>
      <c r="C328" s="72"/>
      <c r="D328" s="71"/>
      <c r="E328" s="76"/>
      <c r="F328" s="77"/>
      <c r="G328" s="78"/>
      <c r="H328" s="78"/>
    </row>
    <row r="329" spans="1:8" x14ac:dyDescent="0.25">
      <c r="A329" s="71"/>
      <c r="B329" s="71"/>
      <c r="C329" s="72"/>
      <c r="D329" s="71"/>
      <c r="E329" s="76"/>
      <c r="F329" s="77"/>
      <c r="G329" s="78"/>
      <c r="H329" s="78"/>
    </row>
    <row r="330" spans="1:8" x14ac:dyDescent="0.25">
      <c r="A330" s="71"/>
      <c r="B330" s="71"/>
      <c r="C330" s="72"/>
      <c r="D330" s="71"/>
      <c r="E330" s="76"/>
      <c r="F330" s="77"/>
      <c r="G330" s="78"/>
      <c r="H330" s="78"/>
    </row>
    <row r="331" spans="1:8" x14ac:dyDescent="0.25">
      <c r="A331" s="71"/>
      <c r="B331" s="71"/>
      <c r="C331" s="72"/>
      <c r="D331" s="71"/>
      <c r="E331" s="76"/>
      <c r="F331" s="77"/>
      <c r="G331" s="78"/>
      <c r="H331" s="78"/>
    </row>
    <row r="332" spans="1:8" x14ac:dyDescent="0.25">
      <c r="A332" s="71"/>
      <c r="B332" s="71"/>
      <c r="C332" s="72"/>
      <c r="D332" s="71"/>
      <c r="E332" s="76"/>
      <c r="F332" s="77"/>
      <c r="G332" s="78"/>
      <c r="H332" s="78"/>
    </row>
    <row r="333" spans="1:8" x14ac:dyDescent="0.25">
      <c r="A333" s="71"/>
      <c r="B333" s="71"/>
      <c r="C333" s="72"/>
      <c r="D333" s="71"/>
      <c r="E333" s="76"/>
      <c r="F333" s="77"/>
      <c r="G333" s="78"/>
      <c r="H333" s="78"/>
    </row>
    <row r="334" spans="1:8" x14ac:dyDescent="0.25">
      <c r="A334" s="71"/>
      <c r="B334" s="71"/>
      <c r="C334" s="72"/>
      <c r="D334" s="71"/>
      <c r="E334" s="76"/>
      <c r="F334" s="77"/>
      <c r="G334" s="78"/>
      <c r="H334" s="78"/>
    </row>
    <row r="335" spans="1:8" x14ac:dyDescent="0.25">
      <c r="A335" s="71"/>
      <c r="B335" s="71"/>
      <c r="C335" s="72"/>
      <c r="D335" s="71"/>
      <c r="E335" s="76"/>
      <c r="F335" s="77"/>
      <c r="G335" s="78"/>
      <c r="H335" s="78"/>
    </row>
    <row r="336" spans="1:8" x14ac:dyDescent="0.25">
      <c r="A336" s="71"/>
      <c r="B336" s="71"/>
      <c r="C336" s="72"/>
      <c r="D336" s="71"/>
      <c r="E336" s="76"/>
      <c r="F336" s="77"/>
      <c r="G336" s="78"/>
      <c r="H336" s="78"/>
    </row>
    <row r="337" spans="1:8" x14ac:dyDescent="0.25">
      <c r="A337" s="71"/>
      <c r="B337" s="71"/>
      <c r="C337" s="72"/>
      <c r="D337" s="71"/>
      <c r="E337" s="76"/>
      <c r="F337" s="77"/>
      <c r="G337" s="78"/>
      <c r="H337" s="78"/>
    </row>
    <row r="338" spans="1:8" ht="26.4" x14ac:dyDescent="0.25">
      <c r="A338" s="71">
        <f t="array" ref="A338">IFERROR(INDEX('Annex 2 EHV charges'!$A$11:$A$350, MATCH(0, IF(ISBLANK('Annex 2 EHV charges'!$A$11:$A$350),1, COUNTIF(A$4:$A337, 'Annex 2 EHV charges'!$A$11:$A$350)), 0)),"")</f>
        <v>61</v>
      </c>
      <c r="B338" s="71">
        <f>IF($A338="","",VLOOKUP($A338,'Annex 2 EHV charges'!$A:$P,2,0))</f>
        <v>61</v>
      </c>
      <c r="C338" s="72" t="str">
        <f>IF($A338="","",VLOOKUP($A338,'Annex 2 EHV charges'!$A:$P,3,0))</f>
        <v>1100039606230
1100050612745</v>
      </c>
      <c r="D338" s="71" t="str">
        <f>IF($A338="","",VLOOKUP($A338,'Annex 2 EHV charges'!$A:$P,7,0))</f>
        <v>Jaguar Land Rover Gaydon</v>
      </c>
      <c r="E338" s="76" t="str">
        <f>IFERROR(IF(VLOOKUP($A338,'Annex 2 EHV charges'!$A:$O,COLUMN(E338)+4,FALSE)=0,"",VLOOKUP($A338,'Annex 2 EHV charges'!$A:$O,COLUMN(E338)+4,FALSE)),"")</f>
        <v/>
      </c>
      <c r="F338" s="77" t="str">
        <f>IFERROR(IF(VLOOKUP($A338,'Annex 2 EHV charges'!$A:$O,COLUMN(F338)+4,FALSE)=0,"",VLOOKUP($A338,'Annex 2 EHV charges'!$A:$O,COLUMN(F338)+4,FALSE)),"")</f>
        <v/>
      </c>
      <c r="G338" s="78" t="str">
        <f>IFERROR(IF(VLOOKUP($A338,'Annex 2 EHV charges'!$A:$O,COLUMN(G338)+4,FALSE)=0,"",VLOOKUP($A338,'Annex 2 EHV charges'!$A:$O,COLUMN(G338)+4,FALSE)),"")</f>
        <v/>
      </c>
      <c r="H338" s="78" t="str">
        <f>IFERROR(IF(VLOOKUP($A338,'Annex 2 EHV charges'!$A:$O,COLUMN(H338)+4,FALSE)=0,"",VLOOKUP($A338,'Annex 2 EHV charges'!$A:$O,COLUMN(H338)+4,FALSE)),"")</f>
        <v/>
      </c>
    </row>
    <row r="339" spans="1:8" x14ac:dyDescent="0.25">
      <c r="A339" s="71">
        <f t="array" ref="A339">IFERROR(INDEX('Annex 2 EHV charges'!$A$11:$A$350, MATCH(0, IF(ISBLANK('Annex 2 EHV charges'!$A$11:$A$350),1, COUNTIF(A$4:$A338, 'Annex 2 EHV charges'!$A$11:$A$350)), 0)),"")</f>
        <v>155</v>
      </c>
      <c r="B339" s="71">
        <f>IF($A339="","",VLOOKUP($A339,'Annex 2 EHV charges'!$A:$P,2,0))</f>
        <v>155</v>
      </c>
      <c r="C339" s="72" t="str">
        <f>IF($A339="","",VLOOKUP($A339,'Annex 2 EHV charges'!$A:$P,3,0))</f>
        <v>1170000982191</v>
      </c>
      <c r="D339" s="71" t="str">
        <f>IF($A339="","",VLOOKUP($A339,'Annex 2 EHV charges'!$A:$P,7,0))</f>
        <v>Lyon Road Gas Gen</v>
      </c>
      <c r="E339" s="76" t="str">
        <f>IFERROR(IF(VLOOKUP($A339,'Annex 2 EHV charges'!$A:$O,COLUMN(E339)+4,FALSE)=0,"",VLOOKUP($A339,'Annex 2 EHV charges'!$A:$O,COLUMN(E339)+4,FALSE)),"")</f>
        <v/>
      </c>
      <c r="F339" s="77" t="str">
        <f>IFERROR(IF(VLOOKUP($A339,'Annex 2 EHV charges'!$A:$O,COLUMN(F339)+4,FALSE)=0,"",VLOOKUP($A339,'Annex 2 EHV charges'!$A:$O,COLUMN(F339)+4,FALSE)),"")</f>
        <v/>
      </c>
      <c r="G339" s="78" t="str">
        <f>IFERROR(IF(VLOOKUP($A339,'Annex 2 EHV charges'!$A:$O,COLUMN(G339)+4,FALSE)=0,"",VLOOKUP($A339,'Annex 2 EHV charges'!$A:$O,COLUMN(G339)+4,FALSE)),"")</f>
        <v/>
      </c>
      <c r="H339" s="78" t="str">
        <f>IFERROR(IF(VLOOKUP($A339,'Annex 2 EHV charges'!$A:$O,COLUMN(H339)+4,FALSE)=0,"",VLOOKUP($A339,'Annex 2 EHV charges'!$A:$O,COLUMN(H339)+4,FALSE)),"")</f>
        <v/>
      </c>
    </row>
  </sheetData>
  <autoFilter ref="A4:H339"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302"/>
  <sheetViews>
    <sheetView zoomScaleNormal="100" zoomScaleSheetLayoutView="100" workbookViewId="0">
      <selection activeCell="A5" sqref="A5:H297"/>
    </sheetView>
  </sheetViews>
  <sheetFormatPr defaultColWidth="9.21875" defaultRowHeight="13.2" x14ac:dyDescent="0.25"/>
  <cols>
    <col min="1" max="1" width="15.77734375" style="43" bestFit="1" customWidth="1"/>
    <col min="2" max="2" width="15" style="43" bestFit="1" customWidth="1"/>
    <col min="3" max="3" width="16.33203125" style="50" customWidth="1"/>
    <col min="4" max="4" width="50.77734375" style="50" customWidth="1"/>
    <col min="5" max="5" width="14.77734375" style="51" customWidth="1"/>
    <col min="6" max="7" width="14.77734375" style="52" customWidth="1"/>
    <col min="8" max="8" width="14.77734375" style="43" customWidth="1"/>
    <col min="9" max="9" width="15.5546875" style="43" customWidth="1"/>
    <col min="10" max="16384" width="9.21875" style="43"/>
  </cols>
  <sheetData>
    <row r="1" spans="1:15" ht="66.75" customHeight="1" x14ac:dyDescent="0.25">
      <c r="A1" s="261" t="s">
        <v>1073</v>
      </c>
      <c r="B1" s="261"/>
      <c r="C1" s="261"/>
      <c r="D1" s="261"/>
      <c r="E1" s="261"/>
      <c r="F1" s="261"/>
      <c r="G1" s="261"/>
      <c r="H1" s="261"/>
    </row>
    <row r="2" spans="1:15" s="44" customFormat="1" ht="25.5" customHeight="1" x14ac:dyDescent="0.25">
      <c r="A2" s="263" t="str">
        <f>Overview!B4&amp; " - Effective from "&amp;TEXT(Overview!D4,"D MMMM YYYY")&amp;" - "&amp;Overview!E4&amp;" EDCM export charges"</f>
        <v>Indigo Power Limited_B - Effective from 1 April 2026 - Final EDCM export charges</v>
      </c>
      <c r="B2" s="264"/>
      <c r="C2" s="264"/>
      <c r="D2" s="264"/>
      <c r="E2" s="264"/>
      <c r="F2" s="264"/>
      <c r="G2" s="264"/>
      <c r="H2" s="265"/>
    </row>
    <row r="3" spans="1:15" s="64" customFormat="1" ht="17.399999999999999" x14ac:dyDescent="0.25">
      <c r="A3" s="65"/>
      <c r="B3" s="65"/>
      <c r="C3" s="65"/>
      <c r="D3" s="66"/>
      <c r="E3" s="67"/>
      <c r="F3" s="67"/>
      <c r="G3" s="68"/>
      <c r="H3" s="68"/>
      <c r="I3" s="63"/>
      <c r="J3" s="63"/>
      <c r="K3" s="63"/>
      <c r="L3" s="63"/>
      <c r="M3" s="63"/>
      <c r="N3" s="63"/>
      <c r="O3" s="63"/>
    </row>
    <row r="4" spans="1:15" ht="60.75" customHeight="1" x14ac:dyDescent="0.25">
      <c r="A4" s="45" t="s">
        <v>1074</v>
      </c>
      <c r="B4" s="46" t="s">
        <v>131</v>
      </c>
      <c r="C4" s="45" t="s">
        <v>134</v>
      </c>
      <c r="D4" s="47" t="s">
        <v>135</v>
      </c>
      <c r="E4" s="47" t="str">
        <f>'Annex 2 EHV charges'!M10</f>
        <v>Export
Super Red
unit charge
(p/kWh)</v>
      </c>
      <c r="F4" s="47" t="str">
        <f>'Annex 2 EHV charges'!N10</f>
        <v>Export
fixed charge
(p/day)</v>
      </c>
      <c r="G4" s="47" t="str">
        <f>'Annex 2 EHV charges'!O10</f>
        <v>Export
capacity charge
(p/kVA/day)</v>
      </c>
      <c r="H4" s="47" t="str">
        <f>'Annex 2 EHV charges'!P10</f>
        <v>Export
exceeded capacity charge
(p/kVA/day)</v>
      </c>
    </row>
    <row r="5" spans="1:15" x14ac:dyDescent="0.25">
      <c r="A5" s="72"/>
      <c r="B5" s="71"/>
      <c r="C5" s="72"/>
      <c r="D5" s="71"/>
      <c r="E5" s="73"/>
      <c r="F5" s="74"/>
      <c r="G5" s="75"/>
      <c r="H5" s="75"/>
    </row>
    <row r="6" spans="1:15" x14ac:dyDescent="0.25">
      <c r="A6" s="72"/>
      <c r="B6" s="71"/>
      <c r="C6" s="72"/>
      <c r="D6" s="71"/>
      <c r="E6" s="73"/>
      <c r="F6" s="74"/>
      <c r="G6" s="75"/>
      <c r="H6" s="75"/>
    </row>
    <row r="7" spans="1:15" x14ac:dyDescent="0.25">
      <c r="A7" s="72"/>
      <c r="B7" s="71"/>
      <c r="C7" s="72"/>
      <c r="D7" s="71"/>
      <c r="E7" s="73"/>
      <c r="F7" s="74"/>
      <c r="G7" s="75"/>
      <c r="H7" s="75"/>
    </row>
    <row r="8" spans="1:15" x14ac:dyDescent="0.25">
      <c r="A8" s="72"/>
      <c r="B8" s="71"/>
      <c r="C8" s="72"/>
      <c r="D8" s="71"/>
      <c r="E8" s="73"/>
      <c r="F8" s="74"/>
      <c r="G8" s="75"/>
      <c r="H8" s="75"/>
    </row>
    <row r="9" spans="1:15" x14ac:dyDescent="0.25">
      <c r="A9" s="72"/>
      <c r="B9" s="71"/>
      <c r="C9" s="72"/>
      <c r="D9" s="71"/>
      <c r="E9" s="73"/>
      <c r="F9" s="74"/>
      <c r="G9" s="75"/>
      <c r="H9" s="75"/>
    </row>
    <row r="10" spans="1:15" x14ac:dyDescent="0.25">
      <c r="A10" s="72"/>
      <c r="B10" s="71"/>
      <c r="C10" s="72"/>
      <c r="D10" s="71"/>
      <c r="E10" s="73"/>
      <c r="F10" s="74"/>
      <c r="G10" s="75"/>
      <c r="H10" s="75"/>
    </row>
    <row r="11" spans="1:15" x14ac:dyDescent="0.25">
      <c r="A11" s="72"/>
      <c r="B11" s="71"/>
      <c r="C11" s="72"/>
      <c r="D11" s="71"/>
      <c r="E11" s="73"/>
      <c r="F11" s="74"/>
      <c r="G11" s="75"/>
      <c r="H11" s="75"/>
    </row>
    <row r="12" spans="1:15" x14ac:dyDescent="0.25">
      <c r="A12" s="72"/>
      <c r="B12" s="71"/>
      <c r="C12" s="72"/>
      <c r="D12" s="71"/>
      <c r="E12" s="73"/>
      <c r="F12" s="74"/>
      <c r="G12" s="75"/>
      <c r="H12" s="75"/>
    </row>
    <row r="13" spans="1:15" x14ac:dyDescent="0.25">
      <c r="A13" s="72"/>
      <c r="B13" s="71"/>
      <c r="C13" s="72"/>
      <c r="D13" s="71"/>
      <c r="E13" s="73"/>
      <c r="F13" s="74"/>
      <c r="G13" s="75"/>
      <c r="H13" s="75"/>
    </row>
    <row r="14" spans="1:15" x14ac:dyDescent="0.25">
      <c r="A14" s="72"/>
      <c r="B14" s="71"/>
      <c r="C14" s="72"/>
      <c r="D14" s="71"/>
      <c r="E14" s="73"/>
      <c r="F14" s="74"/>
      <c r="G14" s="75"/>
      <c r="H14" s="75"/>
    </row>
    <row r="15" spans="1:15" x14ac:dyDescent="0.25">
      <c r="A15" s="72"/>
      <c r="B15" s="71"/>
      <c r="C15" s="72"/>
      <c r="D15" s="71"/>
      <c r="E15" s="73"/>
      <c r="F15" s="74"/>
      <c r="G15" s="75"/>
      <c r="H15" s="75"/>
    </row>
    <row r="16" spans="1:15" x14ac:dyDescent="0.25">
      <c r="A16" s="72"/>
      <c r="B16" s="71"/>
      <c r="C16" s="72"/>
      <c r="D16" s="71"/>
      <c r="E16" s="73"/>
      <c r="F16" s="74"/>
      <c r="G16" s="75"/>
      <c r="H16" s="75"/>
    </row>
    <row r="17" spans="1:8" x14ac:dyDescent="0.25">
      <c r="A17" s="72"/>
      <c r="B17" s="71"/>
      <c r="C17" s="72"/>
      <c r="D17" s="71"/>
      <c r="E17" s="73"/>
      <c r="F17" s="74"/>
      <c r="G17" s="75"/>
      <c r="H17" s="75"/>
    </row>
    <row r="18" spans="1:8" x14ac:dyDescent="0.25">
      <c r="A18" s="72"/>
      <c r="B18" s="71"/>
      <c r="C18" s="72"/>
      <c r="D18" s="71"/>
      <c r="E18" s="73"/>
      <c r="F18" s="74"/>
      <c r="G18" s="75"/>
      <c r="H18" s="75"/>
    </row>
    <row r="19" spans="1:8" x14ac:dyDescent="0.25">
      <c r="A19" s="72"/>
      <c r="B19" s="71"/>
      <c r="C19" s="72"/>
      <c r="D19" s="71"/>
      <c r="E19" s="73"/>
      <c r="F19" s="74"/>
      <c r="G19" s="75"/>
      <c r="H19" s="75"/>
    </row>
    <row r="20" spans="1:8" x14ac:dyDescent="0.25">
      <c r="A20" s="72"/>
      <c r="B20" s="71"/>
      <c r="C20" s="72"/>
      <c r="D20" s="71"/>
      <c r="E20" s="73"/>
      <c r="F20" s="74"/>
      <c r="G20" s="75"/>
      <c r="H20" s="75"/>
    </row>
    <row r="21" spans="1:8" x14ac:dyDescent="0.25">
      <c r="A21" s="72"/>
      <c r="B21" s="71"/>
      <c r="C21" s="72"/>
      <c r="D21" s="71"/>
      <c r="E21" s="73"/>
      <c r="F21" s="74"/>
      <c r="G21" s="75"/>
      <c r="H21" s="75"/>
    </row>
    <row r="22" spans="1:8" x14ac:dyDescent="0.25">
      <c r="A22" s="72"/>
      <c r="B22" s="71"/>
      <c r="C22" s="72"/>
      <c r="D22" s="71"/>
      <c r="E22" s="73"/>
      <c r="F22" s="74"/>
      <c r="G22" s="75"/>
      <c r="H22" s="75"/>
    </row>
    <row r="23" spans="1:8" x14ac:dyDescent="0.25">
      <c r="A23" s="72"/>
      <c r="B23" s="71"/>
      <c r="C23" s="72"/>
      <c r="D23" s="71"/>
      <c r="E23" s="73"/>
      <c r="F23" s="74"/>
      <c r="G23" s="75"/>
      <c r="H23" s="75"/>
    </row>
    <row r="24" spans="1:8" x14ac:dyDescent="0.25">
      <c r="A24" s="72"/>
      <c r="B24" s="71"/>
      <c r="C24" s="72"/>
      <c r="D24" s="71"/>
      <c r="E24" s="73"/>
      <c r="F24" s="74"/>
      <c r="G24" s="75"/>
      <c r="H24" s="75"/>
    </row>
    <row r="25" spans="1:8" x14ac:dyDescent="0.25">
      <c r="A25" s="72"/>
      <c r="B25" s="71"/>
      <c r="C25" s="72"/>
      <c r="D25" s="71"/>
      <c r="E25" s="73"/>
      <c r="F25" s="74"/>
      <c r="G25" s="75"/>
      <c r="H25" s="75"/>
    </row>
    <row r="26" spans="1:8" x14ac:dyDescent="0.25">
      <c r="A26" s="72"/>
      <c r="B26" s="71"/>
      <c r="C26" s="72"/>
      <c r="D26" s="71"/>
      <c r="E26" s="73"/>
      <c r="F26" s="74"/>
      <c r="G26" s="75"/>
      <c r="H26" s="75"/>
    </row>
    <row r="27" spans="1:8" x14ac:dyDescent="0.25">
      <c r="A27" s="72"/>
      <c r="B27" s="71"/>
      <c r="C27" s="72"/>
      <c r="D27" s="71"/>
      <c r="E27" s="73"/>
      <c r="F27" s="74"/>
      <c r="G27" s="75"/>
      <c r="H27" s="75"/>
    </row>
    <row r="28" spans="1:8" x14ac:dyDescent="0.25">
      <c r="A28" s="72"/>
      <c r="B28" s="71"/>
      <c r="C28" s="72"/>
      <c r="D28" s="71"/>
      <c r="E28" s="73"/>
      <c r="F28" s="74"/>
      <c r="G28" s="75"/>
      <c r="H28" s="75"/>
    </row>
    <row r="29" spans="1:8" x14ac:dyDescent="0.25">
      <c r="A29" s="72"/>
      <c r="B29" s="71"/>
      <c r="C29" s="72"/>
      <c r="D29" s="71"/>
      <c r="E29" s="73"/>
      <c r="F29" s="74"/>
      <c r="G29" s="75"/>
      <c r="H29" s="75"/>
    </row>
    <row r="30" spans="1:8" x14ac:dyDescent="0.25">
      <c r="A30" s="72"/>
      <c r="B30" s="71"/>
      <c r="C30" s="72"/>
      <c r="D30" s="71"/>
      <c r="E30" s="73"/>
      <c r="F30" s="74"/>
      <c r="G30" s="75"/>
      <c r="H30" s="75"/>
    </row>
    <row r="31" spans="1:8" x14ac:dyDescent="0.25">
      <c r="A31" s="72"/>
      <c r="B31" s="71"/>
      <c r="C31" s="72"/>
      <c r="D31" s="71"/>
      <c r="E31" s="73"/>
      <c r="F31" s="74"/>
      <c r="G31" s="75"/>
      <c r="H31" s="75"/>
    </row>
    <row r="32" spans="1:8" x14ac:dyDescent="0.25">
      <c r="A32" s="72"/>
      <c r="B32" s="71"/>
      <c r="C32" s="72"/>
      <c r="D32" s="71"/>
      <c r="E32" s="73"/>
      <c r="F32" s="74"/>
      <c r="G32" s="75"/>
      <c r="H32" s="75"/>
    </row>
    <row r="33" spans="1:8" x14ac:dyDescent="0.25">
      <c r="A33" s="72"/>
      <c r="B33" s="71"/>
      <c r="C33" s="72"/>
      <c r="D33" s="71"/>
      <c r="E33" s="73"/>
      <c r="F33" s="74"/>
      <c r="G33" s="75"/>
      <c r="H33" s="75"/>
    </row>
    <row r="34" spans="1:8" x14ac:dyDescent="0.25">
      <c r="A34" s="72"/>
      <c r="B34" s="71"/>
      <c r="C34" s="72"/>
      <c r="D34" s="71"/>
      <c r="E34" s="73"/>
      <c r="F34" s="74"/>
      <c r="G34" s="75"/>
      <c r="H34" s="75"/>
    </row>
    <row r="35" spans="1:8" x14ac:dyDescent="0.25">
      <c r="A35" s="72"/>
      <c r="B35" s="71"/>
      <c r="C35" s="72"/>
      <c r="D35" s="71"/>
      <c r="E35" s="73"/>
      <c r="F35" s="74"/>
      <c r="G35" s="75"/>
      <c r="H35" s="75"/>
    </row>
    <row r="36" spans="1:8" x14ac:dyDescent="0.25">
      <c r="A36" s="72"/>
      <c r="B36" s="71"/>
      <c r="C36" s="72"/>
      <c r="D36" s="71"/>
      <c r="E36" s="73"/>
      <c r="F36" s="74"/>
      <c r="G36" s="75"/>
      <c r="H36" s="75"/>
    </row>
    <row r="37" spans="1:8" x14ac:dyDescent="0.25">
      <c r="A37" s="72"/>
      <c r="B37" s="71"/>
      <c r="C37" s="72"/>
      <c r="D37" s="71"/>
      <c r="E37" s="73"/>
      <c r="F37" s="74"/>
      <c r="G37" s="75"/>
      <c r="H37" s="75"/>
    </row>
    <row r="38" spans="1:8" x14ac:dyDescent="0.25">
      <c r="A38" s="72"/>
      <c r="B38" s="71"/>
      <c r="C38" s="72"/>
      <c r="D38" s="71"/>
      <c r="E38" s="73"/>
      <c r="F38" s="74"/>
      <c r="G38" s="75"/>
      <c r="H38" s="75"/>
    </row>
    <row r="39" spans="1:8" x14ac:dyDescent="0.25">
      <c r="A39" s="72"/>
      <c r="B39" s="71"/>
      <c r="C39" s="72"/>
      <c r="D39" s="71"/>
      <c r="E39" s="73"/>
      <c r="F39" s="74"/>
      <c r="G39" s="75"/>
      <c r="H39" s="75"/>
    </row>
    <row r="40" spans="1:8" x14ac:dyDescent="0.25">
      <c r="A40" s="72"/>
      <c r="B40" s="71"/>
      <c r="C40" s="72"/>
      <c r="D40" s="71"/>
      <c r="E40" s="73"/>
      <c r="F40" s="74"/>
      <c r="G40" s="75"/>
      <c r="H40" s="75"/>
    </row>
    <row r="41" spans="1:8" x14ac:dyDescent="0.25">
      <c r="A41" s="72"/>
      <c r="B41" s="71"/>
      <c r="C41" s="72"/>
      <c r="D41" s="71"/>
      <c r="E41" s="73"/>
      <c r="F41" s="74"/>
      <c r="G41" s="75"/>
      <c r="H41" s="75"/>
    </row>
    <row r="42" spans="1:8" x14ac:dyDescent="0.25">
      <c r="A42" s="72"/>
      <c r="B42" s="71"/>
      <c r="C42" s="72"/>
      <c r="D42" s="71"/>
      <c r="E42" s="73"/>
      <c r="F42" s="74"/>
      <c r="G42" s="75"/>
      <c r="H42" s="75"/>
    </row>
    <row r="43" spans="1:8" x14ac:dyDescent="0.25">
      <c r="A43" s="72"/>
      <c r="B43" s="71"/>
      <c r="C43" s="72"/>
      <c r="D43" s="71"/>
      <c r="E43" s="73"/>
      <c r="F43" s="74"/>
      <c r="G43" s="75"/>
      <c r="H43" s="75"/>
    </row>
    <row r="44" spans="1:8" x14ac:dyDescent="0.25">
      <c r="A44" s="72"/>
      <c r="B44" s="71"/>
      <c r="C44" s="72"/>
      <c r="D44" s="71"/>
      <c r="E44" s="73"/>
      <c r="F44" s="74"/>
      <c r="G44" s="75"/>
      <c r="H44" s="75"/>
    </row>
    <row r="45" spans="1:8" x14ac:dyDescent="0.25">
      <c r="A45" s="72"/>
      <c r="B45" s="71"/>
      <c r="C45" s="72"/>
      <c r="D45" s="71"/>
      <c r="E45" s="73"/>
      <c r="F45" s="74"/>
      <c r="G45" s="75"/>
      <c r="H45" s="75"/>
    </row>
    <row r="46" spans="1:8" x14ac:dyDescent="0.25">
      <c r="A46" s="72"/>
      <c r="B46" s="71"/>
      <c r="C46" s="72"/>
      <c r="D46" s="71"/>
      <c r="E46" s="73"/>
      <c r="F46" s="74"/>
      <c r="G46" s="75"/>
      <c r="H46" s="75"/>
    </row>
    <row r="47" spans="1:8" x14ac:dyDescent="0.25">
      <c r="A47" s="72"/>
      <c r="B47" s="71"/>
      <c r="C47" s="72"/>
      <c r="D47" s="71"/>
      <c r="E47" s="73"/>
      <c r="F47" s="74"/>
      <c r="G47" s="75"/>
      <c r="H47" s="75"/>
    </row>
    <row r="48" spans="1:8" x14ac:dyDescent="0.25">
      <c r="A48" s="72"/>
      <c r="B48" s="71"/>
      <c r="C48" s="72"/>
      <c r="D48" s="71"/>
      <c r="E48" s="73"/>
      <c r="F48" s="74"/>
      <c r="G48" s="75"/>
      <c r="H48" s="75"/>
    </row>
    <row r="49" spans="1:8" x14ac:dyDescent="0.25">
      <c r="A49" s="72"/>
      <c r="B49" s="71"/>
      <c r="C49" s="72"/>
      <c r="D49" s="71"/>
      <c r="E49" s="73"/>
      <c r="F49" s="74"/>
      <c r="G49" s="75"/>
      <c r="H49" s="75"/>
    </row>
    <row r="50" spans="1:8" x14ac:dyDescent="0.25">
      <c r="A50" s="72"/>
      <c r="B50" s="71"/>
      <c r="C50" s="72"/>
      <c r="D50" s="71"/>
      <c r="E50" s="73"/>
      <c r="F50" s="74"/>
      <c r="G50" s="75"/>
      <c r="H50" s="75"/>
    </row>
    <row r="51" spans="1:8" x14ac:dyDescent="0.25">
      <c r="A51" s="72"/>
      <c r="B51" s="71"/>
      <c r="C51" s="72"/>
      <c r="D51" s="71"/>
      <c r="E51" s="73"/>
      <c r="F51" s="74"/>
      <c r="G51" s="75"/>
      <c r="H51" s="75"/>
    </row>
    <row r="52" spans="1:8" x14ac:dyDescent="0.25">
      <c r="A52" s="72"/>
      <c r="B52" s="71"/>
      <c r="C52" s="72"/>
      <c r="D52" s="71"/>
      <c r="E52" s="73"/>
      <c r="F52" s="74"/>
      <c r="G52" s="75"/>
      <c r="H52" s="75"/>
    </row>
    <row r="53" spans="1:8" x14ac:dyDescent="0.25">
      <c r="A53" s="72"/>
      <c r="B53" s="71"/>
      <c r="C53" s="72"/>
      <c r="D53" s="71"/>
      <c r="E53" s="73"/>
      <c r="F53" s="74"/>
      <c r="G53" s="75"/>
      <c r="H53" s="75"/>
    </row>
    <row r="54" spans="1:8" x14ac:dyDescent="0.25">
      <c r="A54" s="72"/>
      <c r="B54" s="71"/>
      <c r="C54" s="72"/>
      <c r="D54" s="71"/>
      <c r="E54" s="73"/>
      <c r="F54" s="74"/>
      <c r="G54" s="75"/>
      <c r="H54" s="75"/>
    </row>
    <row r="55" spans="1:8" x14ac:dyDescent="0.25">
      <c r="A55" s="72"/>
      <c r="B55" s="71"/>
      <c r="C55" s="72"/>
      <c r="D55" s="71"/>
      <c r="E55" s="73"/>
      <c r="F55" s="74"/>
      <c r="G55" s="75"/>
      <c r="H55" s="75"/>
    </row>
    <row r="56" spans="1:8" x14ac:dyDescent="0.25">
      <c r="A56" s="72"/>
      <c r="B56" s="71"/>
      <c r="C56" s="72"/>
      <c r="D56" s="71"/>
      <c r="E56" s="73"/>
      <c r="F56" s="74"/>
      <c r="G56" s="75"/>
      <c r="H56" s="75"/>
    </row>
    <row r="57" spans="1:8" x14ac:dyDescent="0.25">
      <c r="A57" s="72"/>
      <c r="B57" s="71"/>
      <c r="C57" s="72"/>
      <c r="D57" s="71"/>
      <c r="E57" s="73"/>
      <c r="F57" s="74"/>
      <c r="G57" s="75"/>
      <c r="H57" s="75"/>
    </row>
    <row r="58" spans="1:8" x14ac:dyDescent="0.25">
      <c r="A58" s="72"/>
      <c r="B58" s="71"/>
      <c r="C58" s="72"/>
      <c r="D58" s="71"/>
      <c r="E58" s="73"/>
      <c r="F58" s="74"/>
      <c r="G58" s="75"/>
      <c r="H58" s="75"/>
    </row>
    <row r="59" spans="1:8" x14ac:dyDescent="0.25">
      <c r="A59" s="72"/>
      <c r="B59" s="71"/>
      <c r="C59" s="72"/>
      <c r="D59" s="71"/>
      <c r="E59" s="73"/>
      <c r="F59" s="74"/>
      <c r="G59" s="75"/>
      <c r="H59" s="75"/>
    </row>
    <row r="60" spans="1:8" x14ac:dyDescent="0.25">
      <c r="A60" s="72"/>
      <c r="B60" s="71"/>
      <c r="C60" s="72"/>
      <c r="D60" s="71"/>
      <c r="E60" s="73"/>
      <c r="F60" s="74"/>
      <c r="G60" s="75"/>
      <c r="H60" s="75"/>
    </row>
    <row r="61" spans="1:8" x14ac:dyDescent="0.25">
      <c r="A61" s="72"/>
      <c r="B61" s="71"/>
      <c r="C61" s="72"/>
      <c r="D61" s="71"/>
      <c r="E61" s="73"/>
      <c r="F61" s="74"/>
      <c r="G61" s="75"/>
      <c r="H61" s="75"/>
    </row>
    <row r="62" spans="1:8" x14ac:dyDescent="0.25">
      <c r="A62" s="72"/>
      <c r="B62" s="71"/>
      <c r="C62" s="72"/>
      <c r="D62" s="71"/>
      <c r="E62" s="73"/>
      <c r="F62" s="74"/>
      <c r="G62" s="75"/>
      <c r="H62" s="75"/>
    </row>
    <row r="63" spans="1:8" x14ac:dyDescent="0.25">
      <c r="A63" s="72"/>
      <c r="B63" s="71"/>
      <c r="C63" s="72"/>
      <c r="D63" s="71"/>
      <c r="E63" s="73"/>
      <c r="F63" s="74"/>
      <c r="G63" s="75"/>
      <c r="H63" s="75"/>
    </row>
    <row r="64" spans="1:8" x14ac:dyDescent="0.25">
      <c r="A64" s="72"/>
      <c r="B64" s="71"/>
      <c r="C64" s="72"/>
      <c r="D64" s="71"/>
      <c r="E64" s="73"/>
      <c r="F64" s="74"/>
      <c r="G64" s="75"/>
      <c r="H64" s="75"/>
    </row>
    <row r="65" spans="1:8" x14ac:dyDescent="0.25">
      <c r="A65" s="72"/>
      <c r="B65" s="71"/>
      <c r="C65" s="72"/>
      <c r="D65" s="71"/>
      <c r="E65" s="73"/>
      <c r="F65" s="74"/>
      <c r="G65" s="75"/>
      <c r="H65" s="75"/>
    </row>
    <row r="66" spans="1:8" x14ac:dyDescent="0.25">
      <c r="A66" s="72"/>
      <c r="B66" s="71"/>
      <c r="C66" s="72"/>
      <c r="D66" s="71"/>
      <c r="E66" s="73"/>
      <c r="F66" s="74"/>
      <c r="G66" s="75"/>
      <c r="H66" s="75"/>
    </row>
    <row r="67" spans="1:8" x14ac:dyDescent="0.25">
      <c r="A67" s="72"/>
      <c r="B67" s="71"/>
      <c r="C67" s="72"/>
      <c r="D67" s="71"/>
      <c r="E67" s="73"/>
      <c r="F67" s="74"/>
      <c r="G67" s="75"/>
      <c r="H67" s="75"/>
    </row>
    <row r="68" spans="1:8" x14ac:dyDescent="0.25">
      <c r="A68" s="72"/>
      <c r="B68" s="71"/>
      <c r="C68" s="72"/>
      <c r="D68" s="71"/>
      <c r="E68" s="73"/>
      <c r="F68" s="74"/>
      <c r="G68" s="75"/>
      <c r="H68" s="75"/>
    </row>
    <row r="69" spans="1:8" x14ac:dyDescent="0.25">
      <c r="A69" s="72"/>
      <c r="B69" s="71"/>
      <c r="C69" s="72"/>
      <c r="D69" s="71"/>
      <c r="E69" s="73"/>
      <c r="F69" s="74"/>
      <c r="G69" s="75"/>
      <c r="H69" s="75"/>
    </row>
    <row r="70" spans="1:8" x14ac:dyDescent="0.25">
      <c r="A70" s="72"/>
      <c r="B70" s="71"/>
      <c r="C70" s="72"/>
      <c r="D70" s="71"/>
      <c r="E70" s="73"/>
      <c r="F70" s="74"/>
      <c r="G70" s="75"/>
      <c r="H70" s="75"/>
    </row>
    <row r="71" spans="1:8" x14ac:dyDescent="0.25">
      <c r="A71" s="72"/>
      <c r="B71" s="71"/>
      <c r="C71" s="72"/>
      <c r="D71" s="71"/>
      <c r="E71" s="73"/>
      <c r="F71" s="74"/>
      <c r="G71" s="75"/>
      <c r="H71" s="75"/>
    </row>
    <row r="72" spans="1:8" x14ac:dyDescent="0.25">
      <c r="A72" s="72"/>
      <c r="B72" s="71"/>
      <c r="C72" s="72"/>
      <c r="D72" s="71"/>
      <c r="E72" s="73"/>
      <c r="F72" s="74"/>
      <c r="G72" s="75"/>
      <c r="H72" s="75"/>
    </row>
    <row r="73" spans="1:8" x14ac:dyDescent="0.25">
      <c r="A73" s="72"/>
      <c r="B73" s="71"/>
      <c r="C73" s="72"/>
      <c r="D73" s="71"/>
      <c r="E73" s="73"/>
      <c r="F73" s="74"/>
      <c r="G73" s="75"/>
      <c r="H73" s="75"/>
    </row>
    <row r="74" spans="1:8" x14ac:dyDescent="0.25">
      <c r="A74" s="72"/>
      <c r="B74" s="71"/>
      <c r="C74" s="72"/>
      <c r="D74" s="71"/>
      <c r="E74" s="73"/>
      <c r="F74" s="74"/>
      <c r="G74" s="75"/>
      <c r="H74" s="75"/>
    </row>
    <row r="75" spans="1:8" x14ac:dyDescent="0.25">
      <c r="A75" s="72"/>
      <c r="B75" s="71"/>
      <c r="C75" s="72"/>
      <c r="D75" s="71"/>
      <c r="E75" s="73"/>
      <c r="F75" s="74"/>
      <c r="G75" s="75"/>
      <c r="H75" s="75"/>
    </row>
    <row r="76" spans="1:8" x14ac:dyDescent="0.25">
      <c r="A76" s="72"/>
      <c r="B76" s="71"/>
      <c r="C76" s="72"/>
      <c r="D76" s="71"/>
      <c r="E76" s="73"/>
      <c r="F76" s="74"/>
      <c r="G76" s="75"/>
      <c r="H76" s="75"/>
    </row>
    <row r="77" spans="1:8" x14ac:dyDescent="0.25">
      <c r="A77" s="72"/>
      <c r="B77" s="71"/>
      <c r="C77" s="72"/>
      <c r="D77" s="71"/>
      <c r="E77" s="73"/>
      <c r="F77" s="74"/>
      <c r="G77" s="75"/>
      <c r="H77" s="75"/>
    </row>
    <row r="78" spans="1:8" x14ac:dyDescent="0.25">
      <c r="A78" s="72"/>
      <c r="B78" s="71"/>
      <c r="C78" s="72"/>
      <c r="D78" s="71"/>
      <c r="E78" s="73"/>
      <c r="F78" s="74"/>
      <c r="G78" s="75"/>
      <c r="H78" s="75"/>
    </row>
    <row r="79" spans="1:8" x14ac:dyDescent="0.25">
      <c r="A79" s="72"/>
      <c r="B79" s="71"/>
      <c r="C79" s="72"/>
      <c r="D79" s="71"/>
      <c r="E79" s="73"/>
      <c r="F79" s="74"/>
      <c r="G79" s="75"/>
      <c r="H79" s="75"/>
    </row>
    <row r="80" spans="1:8" x14ac:dyDescent="0.25">
      <c r="A80" s="72"/>
      <c r="B80" s="71"/>
      <c r="C80" s="72"/>
      <c r="D80" s="71"/>
      <c r="E80" s="73"/>
      <c r="F80" s="74"/>
      <c r="G80" s="75"/>
      <c r="H80" s="75"/>
    </row>
    <row r="81" spans="1:8" x14ac:dyDescent="0.25">
      <c r="A81" s="72"/>
      <c r="B81" s="71"/>
      <c r="C81" s="72"/>
      <c r="D81" s="71"/>
      <c r="E81" s="73"/>
      <c r="F81" s="74"/>
      <c r="G81" s="75"/>
      <c r="H81" s="75"/>
    </row>
    <row r="82" spans="1:8" x14ac:dyDescent="0.25">
      <c r="A82" s="72"/>
      <c r="B82" s="71"/>
      <c r="C82" s="72"/>
      <c r="D82" s="71"/>
      <c r="E82" s="73"/>
      <c r="F82" s="74"/>
      <c r="G82" s="75"/>
      <c r="H82" s="75"/>
    </row>
    <row r="83" spans="1:8" x14ac:dyDescent="0.25">
      <c r="A83" s="72"/>
      <c r="B83" s="71"/>
      <c r="C83" s="72"/>
      <c r="D83" s="71"/>
      <c r="E83" s="73"/>
      <c r="F83" s="74"/>
      <c r="G83" s="75"/>
      <c r="H83" s="75"/>
    </row>
    <row r="84" spans="1:8" x14ac:dyDescent="0.25">
      <c r="A84" s="72"/>
      <c r="B84" s="71"/>
      <c r="C84" s="72"/>
      <c r="D84" s="71"/>
      <c r="E84" s="73"/>
      <c r="F84" s="74"/>
      <c r="G84" s="75"/>
      <c r="H84" s="75"/>
    </row>
    <row r="85" spans="1:8" x14ac:dyDescent="0.25">
      <c r="A85" s="72"/>
      <c r="B85" s="71"/>
      <c r="C85" s="72"/>
      <c r="D85" s="71"/>
      <c r="E85" s="73"/>
      <c r="F85" s="74"/>
      <c r="G85" s="75"/>
      <c r="H85" s="75"/>
    </row>
    <row r="86" spans="1:8" x14ac:dyDescent="0.25">
      <c r="A86" s="72"/>
      <c r="B86" s="71"/>
      <c r="C86" s="72"/>
      <c r="D86" s="71"/>
      <c r="E86" s="73"/>
      <c r="F86" s="74"/>
      <c r="G86" s="75"/>
      <c r="H86" s="75"/>
    </row>
    <row r="87" spans="1:8" x14ac:dyDescent="0.25">
      <c r="A87" s="72"/>
      <c r="B87" s="71"/>
      <c r="C87" s="72"/>
      <c r="D87" s="71"/>
      <c r="E87" s="73"/>
      <c r="F87" s="74"/>
      <c r="G87" s="75"/>
      <c r="H87" s="75"/>
    </row>
    <row r="88" spans="1:8" x14ac:dyDescent="0.25">
      <c r="A88" s="72"/>
      <c r="B88" s="71"/>
      <c r="C88" s="72"/>
      <c r="D88" s="71"/>
      <c r="E88" s="73"/>
      <c r="F88" s="74"/>
      <c r="G88" s="75"/>
      <c r="H88" s="75"/>
    </row>
    <row r="89" spans="1:8" x14ac:dyDescent="0.25">
      <c r="A89" s="72"/>
      <c r="B89" s="71"/>
      <c r="C89" s="72"/>
      <c r="D89" s="71"/>
      <c r="E89" s="73"/>
      <c r="F89" s="74"/>
      <c r="G89" s="75"/>
      <c r="H89" s="75"/>
    </row>
    <row r="90" spans="1:8" x14ac:dyDescent="0.25">
      <c r="A90" s="72"/>
      <c r="B90" s="71"/>
      <c r="C90" s="72"/>
      <c r="D90" s="71"/>
      <c r="E90" s="73"/>
      <c r="F90" s="74"/>
      <c r="G90" s="75"/>
      <c r="H90" s="75"/>
    </row>
    <row r="91" spans="1:8" x14ac:dyDescent="0.25">
      <c r="A91" s="72"/>
      <c r="B91" s="71"/>
      <c r="C91" s="72"/>
      <c r="D91" s="71"/>
      <c r="E91" s="73"/>
      <c r="F91" s="74"/>
      <c r="G91" s="75"/>
      <c r="H91" s="75"/>
    </row>
    <row r="92" spans="1:8" x14ac:dyDescent="0.25">
      <c r="A92" s="72"/>
      <c r="B92" s="71"/>
      <c r="C92" s="72"/>
      <c r="D92" s="71"/>
      <c r="E92" s="73"/>
      <c r="F92" s="74"/>
      <c r="G92" s="75"/>
      <c r="H92" s="75"/>
    </row>
    <row r="93" spans="1:8" x14ac:dyDescent="0.25">
      <c r="A93" s="72"/>
      <c r="B93" s="71"/>
      <c r="C93" s="72"/>
      <c r="D93" s="71"/>
      <c r="E93" s="73"/>
      <c r="F93" s="74"/>
      <c r="G93" s="75"/>
      <c r="H93" s="75"/>
    </row>
    <row r="94" spans="1:8" x14ac:dyDescent="0.25">
      <c r="A94" s="72"/>
      <c r="B94" s="71"/>
      <c r="C94" s="72"/>
      <c r="D94" s="71"/>
      <c r="E94" s="73"/>
      <c r="F94" s="74"/>
      <c r="G94" s="75"/>
      <c r="H94" s="75"/>
    </row>
    <row r="95" spans="1:8" x14ac:dyDescent="0.25">
      <c r="A95" s="72"/>
      <c r="B95" s="71"/>
      <c r="C95" s="72"/>
      <c r="D95" s="71"/>
      <c r="E95" s="73"/>
      <c r="F95" s="74"/>
      <c r="G95" s="75"/>
      <c r="H95" s="75"/>
    </row>
    <row r="96" spans="1:8" x14ac:dyDescent="0.25">
      <c r="A96" s="72"/>
      <c r="B96" s="71"/>
      <c r="C96" s="72"/>
      <c r="D96" s="71"/>
      <c r="E96" s="73"/>
      <c r="F96" s="74"/>
      <c r="G96" s="75"/>
      <c r="H96" s="75"/>
    </row>
    <row r="97" spans="1:8" x14ac:dyDescent="0.25">
      <c r="A97" s="72"/>
      <c r="B97" s="71"/>
      <c r="C97" s="72"/>
      <c r="D97" s="71"/>
      <c r="E97" s="73"/>
      <c r="F97" s="74"/>
      <c r="G97" s="75"/>
      <c r="H97" s="75"/>
    </row>
    <row r="98" spans="1:8" x14ac:dyDescent="0.25">
      <c r="A98" s="72"/>
      <c r="B98" s="71"/>
      <c r="C98" s="72"/>
      <c r="D98" s="71"/>
      <c r="E98" s="73"/>
      <c r="F98" s="74"/>
      <c r="G98" s="75"/>
      <c r="H98" s="75"/>
    </row>
    <row r="99" spans="1:8" x14ac:dyDescent="0.25">
      <c r="A99" s="72"/>
      <c r="B99" s="71"/>
      <c r="C99" s="72"/>
      <c r="D99" s="71"/>
      <c r="E99" s="73"/>
      <c r="F99" s="74"/>
      <c r="G99" s="75"/>
      <c r="H99" s="75"/>
    </row>
    <row r="100" spans="1:8" x14ac:dyDescent="0.25">
      <c r="A100" s="72"/>
      <c r="B100" s="71"/>
      <c r="C100" s="72"/>
      <c r="D100" s="71"/>
      <c r="E100" s="73"/>
      <c r="F100" s="74"/>
      <c r="G100" s="75"/>
      <c r="H100" s="75"/>
    </row>
    <row r="101" spans="1:8" x14ac:dyDescent="0.25">
      <c r="A101" s="72"/>
      <c r="B101" s="71"/>
      <c r="C101" s="72"/>
      <c r="D101" s="71"/>
      <c r="E101" s="73"/>
      <c r="F101" s="74"/>
      <c r="G101" s="75"/>
      <c r="H101" s="75"/>
    </row>
    <row r="102" spans="1:8" x14ac:dyDescent="0.25">
      <c r="A102" s="72"/>
      <c r="B102" s="71"/>
      <c r="C102" s="72"/>
      <c r="D102" s="71"/>
      <c r="E102" s="73"/>
      <c r="F102" s="74"/>
      <c r="G102" s="75"/>
      <c r="H102" s="75"/>
    </row>
    <row r="103" spans="1:8" x14ac:dyDescent="0.25">
      <c r="A103" s="72"/>
      <c r="B103" s="71"/>
      <c r="C103" s="72"/>
      <c r="D103" s="71"/>
      <c r="E103" s="73"/>
      <c r="F103" s="74"/>
      <c r="G103" s="75"/>
      <c r="H103" s="75"/>
    </row>
    <row r="104" spans="1:8" x14ac:dyDescent="0.25">
      <c r="A104" s="72"/>
      <c r="B104" s="71"/>
      <c r="C104" s="72"/>
      <c r="D104" s="71"/>
      <c r="E104" s="73"/>
      <c r="F104" s="74"/>
      <c r="G104" s="75"/>
      <c r="H104" s="75"/>
    </row>
    <row r="105" spans="1:8" x14ac:dyDescent="0.25">
      <c r="A105" s="72"/>
      <c r="B105" s="71"/>
      <c r="C105" s="72"/>
      <c r="D105" s="71"/>
      <c r="E105" s="73"/>
      <c r="F105" s="74"/>
      <c r="G105" s="75"/>
      <c r="H105" s="75"/>
    </row>
    <row r="106" spans="1:8" x14ac:dyDescent="0.25">
      <c r="A106" s="72"/>
      <c r="B106" s="71"/>
      <c r="C106" s="72"/>
      <c r="D106" s="71"/>
      <c r="E106" s="73"/>
      <c r="F106" s="74"/>
      <c r="G106" s="75"/>
      <c r="H106" s="75"/>
    </row>
    <row r="107" spans="1:8" x14ac:dyDescent="0.25">
      <c r="A107" s="72"/>
      <c r="B107" s="71"/>
      <c r="C107" s="72"/>
      <c r="D107" s="71"/>
      <c r="E107" s="73"/>
      <c r="F107" s="74"/>
      <c r="G107" s="75"/>
      <c r="H107" s="75"/>
    </row>
    <row r="108" spans="1:8" x14ac:dyDescent="0.25">
      <c r="A108" s="72"/>
      <c r="B108" s="71"/>
      <c r="C108" s="72"/>
      <c r="D108" s="71"/>
      <c r="E108" s="73"/>
      <c r="F108" s="74"/>
      <c r="G108" s="75"/>
      <c r="H108" s="75"/>
    </row>
    <row r="109" spans="1:8" x14ac:dyDescent="0.25">
      <c r="A109" s="72"/>
      <c r="B109" s="71"/>
      <c r="C109" s="72"/>
      <c r="D109" s="71"/>
      <c r="E109" s="73"/>
      <c r="F109" s="74"/>
      <c r="G109" s="75"/>
      <c r="H109" s="75"/>
    </row>
    <row r="110" spans="1:8" x14ac:dyDescent="0.25">
      <c r="A110" s="72"/>
      <c r="B110" s="71"/>
      <c r="C110" s="72"/>
      <c r="D110" s="71"/>
      <c r="E110" s="73"/>
      <c r="F110" s="74"/>
      <c r="G110" s="75"/>
      <c r="H110" s="75"/>
    </row>
    <row r="111" spans="1:8" x14ac:dyDescent="0.25">
      <c r="A111" s="72"/>
      <c r="B111" s="71"/>
      <c r="C111" s="72"/>
      <c r="D111" s="71"/>
      <c r="E111" s="73"/>
      <c r="F111" s="74"/>
      <c r="G111" s="75"/>
      <c r="H111" s="75"/>
    </row>
    <row r="112" spans="1:8" x14ac:dyDescent="0.25">
      <c r="A112" s="72"/>
      <c r="B112" s="71"/>
      <c r="C112" s="72"/>
      <c r="D112" s="71"/>
      <c r="E112" s="73"/>
      <c r="F112" s="74"/>
      <c r="G112" s="75"/>
      <c r="H112" s="75"/>
    </row>
    <row r="113" spans="1:8" x14ac:dyDescent="0.25">
      <c r="A113" s="72"/>
      <c r="B113" s="71"/>
      <c r="C113" s="72"/>
      <c r="D113" s="71"/>
      <c r="E113" s="73"/>
      <c r="F113" s="74"/>
      <c r="G113" s="75"/>
      <c r="H113" s="75"/>
    </row>
    <row r="114" spans="1:8" x14ac:dyDescent="0.25">
      <c r="A114" s="72"/>
      <c r="B114" s="71"/>
      <c r="C114" s="72"/>
      <c r="D114" s="71"/>
      <c r="E114" s="73"/>
      <c r="F114" s="74"/>
      <c r="G114" s="75"/>
      <c r="H114" s="75"/>
    </row>
    <row r="115" spans="1:8" x14ac:dyDescent="0.25">
      <c r="A115" s="72"/>
      <c r="B115" s="71"/>
      <c r="C115" s="72"/>
      <c r="D115" s="71"/>
      <c r="E115" s="73"/>
      <c r="F115" s="74"/>
      <c r="G115" s="75"/>
      <c r="H115" s="75"/>
    </row>
    <row r="116" spans="1:8" x14ac:dyDescent="0.25">
      <c r="A116" s="72"/>
      <c r="B116" s="71"/>
      <c r="C116" s="72"/>
      <c r="D116" s="71"/>
      <c r="E116" s="73"/>
      <c r="F116" s="74"/>
      <c r="G116" s="75"/>
      <c r="H116" s="75"/>
    </row>
    <row r="117" spans="1:8" x14ac:dyDescent="0.25">
      <c r="A117" s="72"/>
      <c r="B117" s="71"/>
      <c r="C117" s="72"/>
      <c r="D117" s="71"/>
      <c r="E117" s="73"/>
      <c r="F117" s="74"/>
      <c r="G117" s="75"/>
      <c r="H117" s="75"/>
    </row>
    <row r="118" spans="1:8" x14ac:dyDescent="0.25">
      <c r="A118" s="72"/>
      <c r="B118" s="71"/>
      <c r="C118" s="72"/>
      <c r="D118" s="71"/>
      <c r="E118" s="73"/>
      <c r="F118" s="74"/>
      <c r="G118" s="75"/>
      <c r="H118" s="75"/>
    </row>
    <row r="119" spans="1:8" x14ac:dyDescent="0.25">
      <c r="A119" s="72"/>
      <c r="B119" s="71"/>
      <c r="C119" s="72"/>
      <c r="D119" s="71"/>
      <c r="E119" s="73"/>
      <c r="F119" s="74"/>
      <c r="G119" s="75"/>
      <c r="H119" s="75"/>
    </row>
    <row r="120" spans="1:8" x14ac:dyDescent="0.25">
      <c r="A120" s="72"/>
      <c r="B120" s="71"/>
      <c r="C120" s="72"/>
      <c r="D120" s="71"/>
      <c r="E120" s="73"/>
      <c r="F120" s="74"/>
      <c r="G120" s="75"/>
      <c r="H120" s="75"/>
    </row>
    <row r="121" spans="1:8" x14ac:dyDescent="0.25">
      <c r="A121" s="72"/>
      <c r="B121" s="71"/>
      <c r="C121" s="72"/>
      <c r="D121" s="71"/>
      <c r="E121" s="73"/>
      <c r="F121" s="74"/>
      <c r="G121" s="75"/>
      <c r="H121" s="75"/>
    </row>
    <row r="122" spans="1:8" x14ac:dyDescent="0.25">
      <c r="A122" s="72"/>
      <c r="B122" s="71"/>
      <c r="C122" s="72"/>
      <c r="D122" s="71"/>
      <c r="E122" s="73"/>
      <c r="F122" s="74"/>
      <c r="G122" s="75"/>
      <c r="H122" s="75"/>
    </row>
    <row r="123" spans="1:8" x14ac:dyDescent="0.25">
      <c r="A123" s="72"/>
      <c r="B123" s="71"/>
      <c r="C123" s="72"/>
      <c r="D123" s="71"/>
      <c r="E123" s="73"/>
      <c r="F123" s="74"/>
      <c r="G123" s="75"/>
      <c r="H123" s="75"/>
    </row>
    <row r="124" spans="1:8" x14ac:dyDescent="0.25">
      <c r="A124" s="72"/>
      <c r="B124" s="71"/>
      <c r="C124" s="72"/>
      <c r="D124" s="71"/>
      <c r="E124" s="73"/>
      <c r="F124" s="74"/>
      <c r="G124" s="75"/>
      <c r="H124" s="75"/>
    </row>
    <row r="125" spans="1:8" x14ac:dyDescent="0.25">
      <c r="A125" s="72"/>
      <c r="B125" s="71"/>
      <c r="C125" s="72"/>
      <c r="D125" s="71"/>
      <c r="E125" s="73"/>
      <c r="F125" s="74"/>
      <c r="G125" s="75"/>
      <c r="H125" s="75"/>
    </row>
    <row r="126" spans="1:8" x14ac:dyDescent="0.25">
      <c r="A126" s="72"/>
      <c r="B126" s="71"/>
      <c r="C126" s="72"/>
      <c r="D126" s="71"/>
      <c r="E126" s="73"/>
      <c r="F126" s="74"/>
      <c r="G126" s="75"/>
      <c r="H126" s="75"/>
    </row>
    <row r="127" spans="1:8" x14ac:dyDescent="0.25">
      <c r="A127" s="72"/>
      <c r="B127" s="71"/>
      <c r="C127" s="72"/>
      <c r="D127" s="71"/>
      <c r="E127" s="73"/>
      <c r="F127" s="74"/>
      <c r="G127" s="75"/>
      <c r="H127" s="75"/>
    </row>
    <row r="128" spans="1:8" x14ac:dyDescent="0.25">
      <c r="A128" s="72"/>
      <c r="B128" s="71"/>
      <c r="C128" s="72"/>
      <c r="D128" s="71"/>
      <c r="E128" s="73"/>
      <c r="F128" s="74"/>
      <c r="G128" s="75"/>
      <c r="H128" s="75"/>
    </row>
    <row r="129" spans="1:8" x14ac:dyDescent="0.25">
      <c r="A129" s="72"/>
      <c r="B129" s="71"/>
      <c r="C129" s="72"/>
      <c r="D129" s="71"/>
      <c r="E129" s="73"/>
      <c r="F129" s="74"/>
      <c r="G129" s="75"/>
      <c r="H129" s="75"/>
    </row>
    <row r="130" spans="1:8" x14ac:dyDescent="0.25">
      <c r="A130" s="72"/>
      <c r="B130" s="71"/>
      <c r="C130" s="72"/>
      <c r="D130" s="71"/>
      <c r="E130" s="73"/>
      <c r="F130" s="74"/>
      <c r="G130" s="75"/>
      <c r="H130" s="75"/>
    </row>
    <row r="131" spans="1:8" x14ac:dyDescent="0.25">
      <c r="A131" s="72"/>
      <c r="B131" s="71"/>
      <c r="C131" s="72"/>
      <c r="D131" s="71"/>
      <c r="E131" s="73"/>
      <c r="F131" s="74"/>
      <c r="G131" s="75"/>
      <c r="H131" s="75"/>
    </row>
    <row r="132" spans="1:8" x14ac:dyDescent="0.25">
      <c r="A132" s="72"/>
      <c r="B132" s="71"/>
      <c r="C132" s="72"/>
      <c r="D132" s="71"/>
      <c r="E132" s="73"/>
      <c r="F132" s="74"/>
      <c r="G132" s="75"/>
      <c r="H132" s="75"/>
    </row>
    <row r="133" spans="1:8" x14ac:dyDescent="0.25">
      <c r="A133" s="72"/>
      <c r="B133" s="71"/>
      <c r="C133" s="72"/>
      <c r="D133" s="71"/>
      <c r="E133" s="73"/>
      <c r="F133" s="74"/>
      <c r="G133" s="75"/>
      <c r="H133" s="75"/>
    </row>
    <row r="134" spans="1:8" x14ac:dyDescent="0.25">
      <c r="A134" s="72"/>
      <c r="B134" s="71"/>
      <c r="C134" s="72"/>
      <c r="D134" s="71"/>
      <c r="E134" s="73"/>
      <c r="F134" s="74"/>
      <c r="G134" s="75"/>
      <c r="H134" s="75"/>
    </row>
    <row r="135" spans="1:8" x14ac:dyDescent="0.25">
      <c r="A135" s="72"/>
      <c r="B135" s="71"/>
      <c r="C135" s="72"/>
      <c r="D135" s="71"/>
      <c r="E135" s="73"/>
      <c r="F135" s="74"/>
      <c r="G135" s="75"/>
      <c r="H135" s="75"/>
    </row>
    <row r="136" spans="1:8" x14ac:dyDescent="0.25">
      <c r="A136" s="72"/>
      <c r="B136" s="71"/>
      <c r="C136" s="72"/>
      <c r="D136" s="71"/>
      <c r="E136" s="73"/>
      <c r="F136" s="74"/>
      <c r="G136" s="75"/>
      <c r="H136" s="75"/>
    </row>
    <row r="137" spans="1:8" x14ac:dyDescent="0.25">
      <c r="A137" s="72"/>
      <c r="B137" s="71"/>
      <c r="C137" s="72"/>
      <c r="D137" s="71"/>
      <c r="E137" s="73"/>
      <c r="F137" s="74"/>
      <c r="G137" s="75"/>
      <c r="H137" s="75"/>
    </row>
    <row r="138" spans="1:8" x14ac:dyDescent="0.25">
      <c r="A138" s="72"/>
      <c r="B138" s="71"/>
      <c r="C138" s="72"/>
      <c r="D138" s="71"/>
      <c r="E138" s="73"/>
      <c r="F138" s="74"/>
      <c r="G138" s="75"/>
      <c r="H138" s="75"/>
    </row>
    <row r="139" spans="1:8" x14ac:dyDescent="0.25">
      <c r="A139" s="72"/>
      <c r="B139" s="71"/>
      <c r="C139" s="72"/>
      <c r="D139" s="71"/>
      <c r="E139" s="73"/>
      <c r="F139" s="74"/>
      <c r="G139" s="75"/>
      <c r="H139" s="75"/>
    </row>
    <row r="140" spans="1:8" x14ac:dyDescent="0.25">
      <c r="A140" s="72"/>
      <c r="B140" s="71"/>
      <c r="C140" s="72"/>
      <c r="D140" s="71"/>
      <c r="E140" s="73"/>
      <c r="F140" s="74"/>
      <c r="G140" s="75"/>
      <c r="H140" s="75"/>
    </row>
    <row r="141" spans="1:8" x14ac:dyDescent="0.25">
      <c r="A141" s="72"/>
      <c r="B141" s="71"/>
      <c r="C141" s="72"/>
      <c r="D141" s="71"/>
      <c r="E141" s="73"/>
      <c r="F141" s="74"/>
      <c r="G141" s="75"/>
      <c r="H141" s="75"/>
    </row>
    <row r="142" spans="1:8" x14ac:dyDescent="0.25">
      <c r="A142" s="72"/>
      <c r="B142" s="71"/>
      <c r="C142" s="72"/>
      <c r="D142" s="71"/>
      <c r="E142" s="73"/>
      <c r="F142" s="74"/>
      <c r="G142" s="75"/>
      <c r="H142" s="75"/>
    </row>
    <row r="143" spans="1:8" x14ac:dyDescent="0.25">
      <c r="A143" s="72"/>
      <c r="B143" s="71"/>
      <c r="C143" s="72"/>
      <c r="D143" s="71"/>
      <c r="E143" s="73"/>
      <c r="F143" s="74"/>
      <c r="G143" s="75"/>
      <c r="H143" s="75"/>
    </row>
    <row r="144" spans="1:8" x14ac:dyDescent="0.25">
      <c r="A144" s="72"/>
      <c r="B144" s="71"/>
      <c r="C144" s="72"/>
      <c r="D144" s="71"/>
      <c r="E144" s="73"/>
      <c r="F144" s="74"/>
      <c r="G144" s="75"/>
      <c r="H144" s="75"/>
    </row>
    <row r="145" spans="1:8" x14ac:dyDescent="0.25">
      <c r="A145" s="72"/>
      <c r="B145" s="71"/>
      <c r="C145" s="72"/>
      <c r="D145" s="71"/>
      <c r="E145" s="73"/>
      <c r="F145" s="74"/>
      <c r="G145" s="75"/>
      <c r="H145" s="75"/>
    </row>
    <row r="146" spans="1:8" x14ac:dyDescent="0.25">
      <c r="A146" s="72"/>
      <c r="B146" s="71"/>
      <c r="C146" s="72"/>
      <c r="D146" s="71"/>
      <c r="E146" s="73"/>
      <c r="F146" s="74"/>
      <c r="G146" s="75"/>
      <c r="H146" s="75"/>
    </row>
    <row r="147" spans="1:8" x14ac:dyDescent="0.25">
      <c r="A147" s="72"/>
      <c r="B147" s="71"/>
      <c r="C147" s="72"/>
      <c r="D147" s="71"/>
      <c r="E147" s="73"/>
      <c r="F147" s="74"/>
      <c r="G147" s="75"/>
      <c r="H147" s="75"/>
    </row>
    <row r="148" spans="1:8" x14ac:dyDescent="0.25">
      <c r="A148" s="72"/>
      <c r="B148" s="71"/>
      <c r="C148" s="72"/>
      <c r="D148" s="71"/>
      <c r="E148" s="73"/>
      <c r="F148" s="74"/>
      <c r="G148" s="75"/>
      <c r="H148" s="75"/>
    </row>
    <row r="149" spans="1:8" x14ac:dyDescent="0.25">
      <c r="A149" s="72"/>
      <c r="B149" s="71"/>
      <c r="C149" s="72"/>
      <c r="D149" s="71"/>
      <c r="E149" s="73"/>
      <c r="F149" s="74"/>
      <c r="G149" s="75"/>
      <c r="H149" s="75"/>
    </row>
    <row r="150" spans="1:8" x14ac:dyDescent="0.25">
      <c r="A150" s="72"/>
      <c r="B150" s="71"/>
      <c r="C150" s="72"/>
      <c r="D150" s="71"/>
      <c r="E150" s="73"/>
      <c r="F150" s="74"/>
      <c r="G150" s="75"/>
      <c r="H150" s="75"/>
    </row>
    <row r="151" spans="1:8" x14ac:dyDescent="0.25">
      <c r="A151" s="72"/>
      <c r="B151" s="71"/>
      <c r="C151" s="72"/>
      <c r="D151" s="71"/>
      <c r="E151" s="73"/>
      <c r="F151" s="74"/>
      <c r="G151" s="75"/>
      <c r="H151" s="75"/>
    </row>
    <row r="152" spans="1:8" x14ac:dyDescent="0.25">
      <c r="A152" s="72"/>
      <c r="B152" s="71"/>
      <c r="C152" s="72"/>
      <c r="D152" s="71"/>
      <c r="E152" s="73"/>
      <c r="F152" s="74"/>
      <c r="G152" s="75"/>
      <c r="H152" s="75"/>
    </row>
    <row r="153" spans="1:8" x14ac:dyDescent="0.25">
      <c r="A153" s="72"/>
      <c r="B153" s="71"/>
      <c r="C153" s="72"/>
      <c r="D153" s="71"/>
      <c r="E153" s="73"/>
      <c r="F153" s="74"/>
      <c r="G153" s="75"/>
      <c r="H153" s="75"/>
    </row>
    <row r="154" spans="1:8" x14ac:dyDescent="0.25">
      <c r="A154" s="72"/>
      <c r="B154" s="71"/>
      <c r="C154" s="72"/>
      <c r="D154" s="71"/>
      <c r="E154" s="73"/>
      <c r="F154" s="74"/>
      <c r="G154" s="75"/>
      <c r="H154" s="75"/>
    </row>
    <row r="155" spans="1:8" x14ac:dyDescent="0.25">
      <c r="A155" s="72"/>
      <c r="B155" s="71"/>
      <c r="C155" s="72"/>
      <c r="D155" s="71"/>
      <c r="E155" s="73"/>
      <c r="F155" s="74"/>
      <c r="G155" s="75"/>
      <c r="H155" s="75"/>
    </row>
    <row r="156" spans="1:8" x14ac:dyDescent="0.25">
      <c r="A156" s="72"/>
      <c r="B156" s="71"/>
      <c r="C156" s="72"/>
      <c r="D156" s="71"/>
      <c r="E156" s="73"/>
      <c r="F156" s="74"/>
      <c r="G156" s="75"/>
      <c r="H156" s="75"/>
    </row>
    <row r="157" spans="1:8" x14ac:dyDescent="0.25">
      <c r="A157" s="72"/>
      <c r="B157" s="71"/>
      <c r="C157" s="72"/>
      <c r="D157" s="71"/>
      <c r="E157" s="73"/>
      <c r="F157" s="74"/>
      <c r="G157" s="75"/>
      <c r="H157" s="75"/>
    </row>
    <row r="158" spans="1:8" x14ac:dyDescent="0.25">
      <c r="A158" s="72"/>
      <c r="B158" s="71"/>
      <c r="C158" s="72"/>
      <c r="D158" s="71"/>
      <c r="E158" s="73"/>
      <c r="F158" s="74"/>
      <c r="G158" s="75"/>
      <c r="H158" s="75"/>
    </row>
    <row r="159" spans="1:8" x14ac:dyDescent="0.25">
      <c r="A159" s="72"/>
      <c r="B159" s="71"/>
      <c r="C159" s="72"/>
      <c r="D159" s="71"/>
      <c r="E159" s="73"/>
      <c r="F159" s="74"/>
      <c r="G159" s="75"/>
      <c r="H159" s="75"/>
    </row>
    <row r="160" spans="1:8" x14ac:dyDescent="0.25">
      <c r="A160" s="72"/>
      <c r="B160" s="71"/>
      <c r="C160" s="72"/>
      <c r="D160" s="71"/>
      <c r="E160" s="73"/>
      <c r="F160" s="74"/>
      <c r="G160" s="75"/>
      <c r="H160" s="75"/>
    </row>
    <row r="161" spans="1:8" x14ac:dyDescent="0.25">
      <c r="A161" s="72"/>
      <c r="B161" s="71"/>
      <c r="C161" s="72"/>
      <c r="D161" s="71"/>
      <c r="E161" s="73"/>
      <c r="F161" s="74"/>
      <c r="G161" s="75"/>
      <c r="H161" s="75"/>
    </row>
    <row r="162" spans="1:8" x14ac:dyDescent="0.25">
      <c r="A162" s="72"/>
      <c r="B162" s="71"/>
      <c r="C162" s="72"/>
      <c r="D162" s="71"/>
      <c r="E162" s="73"/>
      <c r="F162" s="74"/>
      <c r="G162" s="75"/>
      <c r="H162" s="75"/>
    </row>
    <row r="163" spans="1:8" x14ac:dyDescent="0.25">
      <c r="A163" s="72"/>
      <c r="B163" s="71"/>
      <c r="C163" s="72"/>
      <c r="D163" s="71"/>
      <c r="E163" s="73"/>
      <c r="F163" s="74"/>
      <c r="G163" s="75"/>
      <c r="H163" s="75"/>
    </row>
    <row r="164" spans="1:8" x14ac:dyDescent="0.25">
      <c r="A164" s="72"/>
      <c r="B164" s="71"/>
      <c r="C164" s="72"/>
      <c r="D164" s="71"/>
      <c r="E164" s="73"/>
      <c r="F164" s="74"/>
      <c r="G164" s="75"/>
      <c r="H164" s="75"/>
    </row>
    <row r="165" spans="1:8" x14ac:dyDescent="0.25">
      <c r="A165" s="72"/>
      <c r="B165" s="71"/>
      <c r="C165" s="72"/>
      <c r="D165" s="71"/>
      <c r="E165" s="73"/>
      <c r="F165" s="74"/>
      <c r="G165" s="75"/>
      <c r="H165" s="75"/>
    </row>
    <row r="166" spans="1:8" x14ac:dyDescent="0.25">
      <c r="A166" s="72"/>
      <c r="B166" s="71"/>
      <c r="C166" s="72"/>
      <c r="D166" s="71"/>
      <c r="E166" s="73"/>
      <c r="F166" s="74"/>
      <c r="G166" s="75"/>
      <c r="H166" s="75"/>
    </row>
    <row r="167" spans="1:8" x14ac:dyDescent="0.25">
      <c r="A167" s="72"/>
      <c r="B167" s="71"/>
      <c r="C167" s="72"/>
      <c r="D167" s="71"/>
      <c r="E167" s="73"/>
      <c r="F167" s="74"/>
      <c r="G167" s="75"/>
      <c r="H167" s="75"/>
    </row>
    <row r="168" spans="1:8" x14ac:dyDescent="0.25">
      <c r="A168" s="72"/>
      <c r="B168" s="71"/>
      <c r="C168" s="72"/>
      <c r="D168" s="71"/>
      <c r="E168" s="73"/>
      <c r="F168" s="74"/>
      <c r="G168" s="75"/>
      <c r="H168" s="75"/>
    </row>
    <row r="169" spans="1:8" x14ac:dyDescent="0.25">
      <c r="A169" s="72"/>
      <c r="B169" s="71"/>
      <c r="C169" s="72"/>
      <c r="D169" s="71"/>
      <c r="E169" s="73"/>
      <c r="F169" s="74"/>
      <c r="G169" s="75"/>
      <c r="H169" s="75"/>
    </row>
    <row r="170" spans="1:8" x14ac:dyDescent="0.25">
      <c r="A170" s="72"/>
      <c r="B170" s="71"/>
      <c r="C170" s="72"/>
      <c r="D170" s="71"/>
      <c r="E170" s="73"/>
      <c r="F170" s="74"/>
      <c r="G170" s="75"/>
      <c r="H170" s="75"/>
    </row>
    <row r="171" spans="1:8" x14ac:dyDescent="0.25">
      <c r="A171" s="72"/>
      <c r="B171" s="71"/>
      <c r="C171" s="72"/>
      <c r="D171" s="71"/>
      <c r="E171" s="73"/>
      <c r="F171" s="74"/>
      <c r="G171" s="75"/>
      <c r="H171" s="75"/>
    </row>
    <row r="172" spans="1:8" x14ac:dyDescent="0.25">
      <c r="A172" s="72"/>
      <c r="B172" s="71"/>
      <c r="C172" s="72"/>
      <c r="D172" s="71"/>
      <c r="E172" s="73"/>
      <c r="F172" s="74"/>
      <c r="G172" s="75"/>
      <c r="H172" s="75"/>
    </row>
    <row r="173" spans="1:8" x14ac:dyDescent="0.25">
      <c r="A173" s="72"/>
      <c r="B173" s="71"/>
      <c r="C173" s="72"/>
      <c r="D173" s="71"/>
      <c r="E173" s="73"/>
      <c r="F173" s="74"/>
      <c r="G173" s="75"/>
      <c r="H173" s="75"/>
    </row>
    <row r="174" spans="1:8" x14ac:dyDescent="0.25">
      <c r="A174" s="72"/>
      <c r="B174" s="71"/>
      <c r="C174" s="72"/>
      <c r="D174" s="71"/>
      <c r="E174" s="73"/>
      <c r="F174" s="74"/>
      <c r="G174" s="75"/>
      <c r="H174" s="75"/>
    </row>
    <row r="175" spans="1:8" x14ac:dyDescent="0.25">
      <c r="A175" s="72"/>
      <c r="B175" s="71"/>
      <c r="C175" s="72"/>
      <c r="D175" s="71"/>
      <c r="E175" s="73"/>
      <c r="F175" s="74"/>
      <c r="G175" s="75"/>
      <c r="H175" s="75"/>
    </row>
    <row r="176" spans="1:8" x14ac:dyDescent="0.25">
      <c r="A176" s="72"/>
      <c r="B176" s="71"/>
      <c r="C176" s="72"/>
      <c r="D176" s="71"/>
      <c r="E176" s="73"/>
      <c r="F176" s="74"/>
      <c r="G176" s="75"/>
      <c r="H176" s="75"/>
    </row>
    <row r="177" spans="1:8" x14ac:dyDescent="0.25">
      <c r="A177" s="72"/>
      <c r="B177" s="71"/>
      <c r="C177" s="72"/>
      <c r="D177" s="71"/>
      <c r="E177" s="73"/>
      <c r="F177" s="74"/>
      <c r="G177" s="75"/>
      <c r="H177" s="75"/>
    </row>
    <row r="178" spans="1:8" x14ac:dyDescent="0.25">
      <c r="A178" s="72"/>
      <c r="B178" s="71"/>
      <c r="C178" s="72"/>
      <c r="D178" s="71"/>
      <c r="E178" s="73"/>
      <c r="F178" s="74"/>
      <c r="G178" s="75"/>
      <c r="H178" s="75"/>
    </row>
    <row r="179" spans="1:8" x14ac:dyDescent="0.25">
      <c r="A179" s="72"/>
      <c r="B179" s="71"/>
      <c r="C179" s="72"/>
      <c r="D179" s="71"/>
      <c r="E179" s="73"/>
      <c r="F179" s="74"/>
      <c r="G179" s="75"/>
      <c r="H179" s="75"/>
    </row>
    <row r="180" spans="1:8" x14ac:dyDescent="0.25">
      <c r="A180" s="72"/>
      <c r="B180" s="71"/>
      <c r="C180" s="72"/>
      <c r="D180" s="71"/>
      <c r="E180" s="73"/>
      <c r="F180" s="74"/>
      <c r="G180" s="75"/>
      <c r="H180" s="75"/>
    </row>
    <row r="181" spans="1:8" x14ac:dyDescent="0.25">
      <c r="A181" s="72"/>
      <c r="B181" s="71"/>
      <c r="C181" s="72"/>
      <c r="D181" s="71"/>
      <c r="E181" s="73"/>
      <c r="F181" s="74"/>
      <c r="G181" s="75"/>
      <c r="H181" s="75"/>
    </row>
    <row r="182" spans="1:8" x14ac:dyDescent="0.25">
      <c r="A182" s="72"/>
      <c r="B182" s="71"/>
      <c r="C182" s="72"/>
      <c r="D182" s="71"/>
      <c r="E182" s="73"/>
      <c r="F182" s="74"/>
      <c r="G182" s="75"/>
      <c r="H182" s="75"/>
    </row>
    <row r="183" spans="1:8" x14ac:dyDescent="0.25">
      <c r="A183" s="72"/>
      <c r="B183" s="71"/>
      <c r="C183" s="72"/>
      <c r="D183" s="71"/>
      <c r="E183" s="73"/>
      <c r="F183" s="74"/>
      <c r="G183" s="75"/>
      <c r="H183" s="75"/>
    </row>
    <row r="184" spans="1:8" x14ac:dyDescent="0.25">
      <c r="A184" s="72"/>
      <c r="B184" s="71"/>
      <c r="C184" s="72"/>
      <c r="D184" s="71"/>
      <c r="E184" s="73"/>
      <c r="F184" s="74"/>
      <c r="G184" s="75"/>
      <c r="H184" s="75"/>
    </row>
    <row r="185" spans="1:8" x14ac:dyDescent="0.25">
      <c r="A185" s="72"/>
      <c r="B185" s="71"/>
      <c r="C185" s="72"/>
      <c r="D185" s="71"/>
      <c r="E185" s="73"/>
      <c r="F185" s="74"/>
      <c r="G185" s="75"/>
      <c r="H185" s="75"/>
    </row>
    <row r="186" spans="1:8" x14ac:dyDescent="0.25">
      <c r="A186" s="72"/>
      <c r="B186" s="71"/>
      <c r="C186" s="72"/>
      <c r="D186" s="71"/>
      <c r="E186" s="73"/>
      <c r="F186" s="74"/>
      <c r="G186" s="75"/>
      <c r="H186" s="75"/>
    </row>
    <row r="187" spans="1:8" x14ac:dyDescent="0.25">
      <c r="A187" s="72"/>
      <c r="B187" s="71"/>
      <c r="C187" s="72"/>
      <c r="D187" s="71"/>
      <c r="E187" s="73"/>
      <c r="F187" s="74"/>
      <c r="G187" s="75"/>
      <c r="H187" s="75"/>
    </row>
    <row r="188" spans="1:8" x14ac:dyDescent="0.25">
      <c r="A188" s="72"/>
      <c r="B188" s="71"/>
      <c r="C188" s="72"/>
      <c r="D188" s="71"/>
      <c r="E188" s="73"/>
      <c r="F188" s="74"/>
      <c r="G188" s="75"/>
      <c r="H188" s="75"/>
    </row>
    <row r="189" spans="1:8" x14ac:dyDescent="0.25">
      <c r="A189" s="72"/>
      <c r="B189" s="71"/>
      <c r="C189" s="72"/>
      <c r="D189" s="71"/>
      <c r="E189" s="73"/>
      <c r="F189" s="74"/>
      <c r="G189" s="75"/>
      <c r="H189" s="75"/>
    </row>
    <row r="190" spans="1:8" x14ac:dyDescent="0.25">
      <c r="A190" s="72"/>
      <c r="B190" s="71"/>
      <c r="C190" s="72"/>
      <c r="D190" s="71"/>
      <c r="E190" s="73"/>
      <c r="F190" s="74"/>
      <c r="G190" s="75"/>
      <c r="H190" s="75"/>
    </row>
    <row r="191" spans="1:8" x14ac:dyDescent="0.25">
      <c r="A191" s="72"/>
      <c r="B191" s="71"/>
      <c r="C191" s="72"/>
      <c r="D191" s="71"/>
      <c r="E191" s="73"/>
      <c r="F191" s="74"/>
      <c r="G191" s="75"/>
      <c r="H191" s="75"/>
    </row>
    <row r="192" spans="1:8" x14ac:dyDescent="0.25">
      <c r="A192" s="72"/>
      <c r="B192" s="71"/>
      <c r="C192" s="72"/>
      <c r="D192" s="71"/>
      <c r="E192" s="73"/>
      <c r="F192" s="74"/>
      <c r="G192" s="75"/>
      <c r="H192" s="75"/>
    </row>
    <row r="193" spans="1:8" x14ac:dyDescent="0.25">
      <c r="A193" s="72"/>
      <c r="B193" s="71"/>
      <c r="C193" s="72"/>
      <c r="D193" s="71"/>
      <c r="E193" s="73"/>
      <c r="F193" s="74"/>
      <c r="G193" s="75"/>
      <c r="H193" s="75"/>
    </row>
    <row r="194" spans="1:8" x14ac:dyDescent="0.25">
      <c r="A194" s="72"/>
      <c r="B194" s="71"/>
      <c r="C194" s="72"/>
      <c r="D194" s="71"/>
      <c r="E194" s="73"/>
      <c r="F194" s="74"/>
      <c r="G194" s="75"/>
      <c r="H194" s="75"/>
    </row>
    <row r="195" spans="1:8" x14ac:dyDescent="0.25">
      <c r="A195" s="72"/>
      <c r="B195" s="71"/>
      <c r="C195" s="72"/>
      <c r="D195" s="71"/>
      <c r="E195" s="73"/>
      <c r="F195" s="74"/>
      <c r="G195" s="75"/>
      <c r="H195" s="75"/>
    </row>
    <row r="196" spans="1:8" x14ac:dyDescent="0.25">
      <c r="A196" s="72"/>
      <c r="B196" s="71"/>
      <c r="C196" s="72"/>
      <c r="D196" s="71"/>
      <c r="E196" s="73"/>
      <c r="F196" s="74"/>
      <c r="G196" s="75"/>
      <c r="H196" s="75"/>
    </row>
    <row r="197" spans="1:8" x14ac:dyDescent="0.25">
      <c r="A197" s="72"/>
      <c r="B197" s="71"/>
      <c r="C197" s="72"/>
      <c r="D197" s="71"/>
      <c r="E197" s="73"/>
      <c r="F197" s="74"/>
      <c r="G197" s="75"/>
      <c r="H197" s="75"/>
    </row>
    <row r="198" spans="1:8" x14ac:dyDescent="0.25">
      <c r="A198" s="72"/>
      <c r="B198" s="71"/>
      <c r="C198" s="72"/>
      <c r="D198" s="71"/>
      <c r="E198" s="73"/>
      <c r="F198" s="74"/>
      <c r="G198" s="75"/>
      <c r="H198" s="75"/>
    </row>
    <row r="199" spans="1:8" x14ac:dyDescent="0.25">
      <c r="A199" s="72"/>
      <c r="B199" s="71"/>
      <c r="C199" s="72"/>
      <c r="D199" s="71"/>
      <c r="E199" s="73"/>
      <c r="F199" s="74"/>
      <c r="G199" s="75"/>
      <c r="H199" s="75"/>
    </row>
    <row r="200" spans="1:8" x14ac:dyDescent="0.25">
      <c r="A200" s="72"/>
      <c r="B200" s="71"/>
      <c r="C200" s="72"/>
      <c r="D200" s="71"/>
      <c r="E200" s="73"/>
      <c r="F200" s="74"/>
      <c r="G200" s="75"/>
      <c r="H200" s="75"/>
    </row>
    <row r="201" spans="1:8" x14ac:dyDescent="0.25">
      <c r="A201" s="72"/>
      <c r="B201" s="71"/>
      <c r="C201" s="72"/>
      <c r="D201" s="71"/>
      <c r="E201" s="73"/>
      <c r="F201" s="74"/>
      <c r="G201" s="75"/>
      <c r="H201" s="75"/>
    </row>
    <row r="202" spans="1:8" x14ac:dyDescent="0.25">
      <c r="A202" s="72"/>
      <c r="B202" s="71"/>
      <c r="C202" s="72"/>
      <c r="D202" s="71"/>
      <c r="E202" s="73"/>
      <c r="F202" s="74"/>
      <c r="G202" s="75"/>
      <c r="H202" s="75"/>
    </row>
    <row r="203" spans="1:8" x14ac:dyDescent="0.25">
      <c r="A203" s="72"/>
      <c r="B203" s="71"/>
      <c r="C203" s="72"/>
      <c r="D203" s="71"/>
      <c r="E203" s="73"/>
      <c r="F203" s="74"/>
      <c r="G203" s="75"/>
      <c r="H203" s="75"/>
    </row>
    <row r="204" spans="1:8" x14ac:dyDescent="0.25">
      <c r="A204" s="72"/>
      <c r="B204" s="71"/>
      <c r="C204" s="72"/>
      <c r="D204" s="71"/>
      <c r="E204" s="73"/>
      <c r="F204" s="74"/>
      <c r="G204" s="75"/>
      <c r="H204" s="75"/>
    </row>
    <row r="205" spans="1:8" x14ac:dyDescent="0.25">
      <c r="A205" s="72"/>
      <c r="B205" s="71"/>
      <c r="C205" s="72"/>
      <c r="D205" s="71"/>
      <c r="E205" s="73"/>
      <c r="F205" s="74"/>
      <c r="G205" s="75"/>
      <c r="H205" s="75"/>
    </row>
    <row r="206" spans="1:8" x14ac:dyDescent="0.25">
      <c r="A206" s="72"/>
      <c r="B206" s="71"/>
      <c r="C206" s="72"/>
      <c r="D206" s="71"/>
      <c r="E206" s="73"/>
      <c r="F206" s="74"/>
      <c r="G206" s="75"/>
      <c r="H206" s="75"/>
    </row>
    <row r="207" spans="1:8" x14ac:dyDescent="0.25">
      <c r="A207" s="72"/>
      <c r="B207" s="71"/>
      <c r="C207" s="72"/>
      <c r="D207" s="71"/>
      <c r="E207" s="73"/>
      <c r="F207" s="74"/>
      <c r="G207" s="75"/>
      <c r="H207" s="75"/>
    </row>
    <row r="208" spans="1:8" x14ac:dyDescent="0.25">
      <c r="A208" s="72"/>
      <c r="B208" s="71"/>
      <c r="C208" s="72"/>
      <c r="D208" s="71"/>
      <c r="E208" s="73"/>
      <c r="F208" s="74"/>
      <c r="G208" s="75"/>
      <c r="H208" s="75"/>
    </row>
    <row r="209" spans="1:8" x14ac:dyDescent="0.25">
      <c r="A209" s="72"/>
      <c r="B209" s="71"/>
      <c r="C209" s="72"/>
      <c r="D209" s="71"/>
      <c r="E209" s="73"/>
      <c r="F209" s="74"/>
      <c r="G209" s="75"/>
      <c r="H209" s="75"/>
    </row>
    <row r="210" spans="1:8" x14ac:dyDescent="0.25">
      <c r="A210" s="72"/>
      <c r="B210" s="71"/>
      <c r="C210" s="72"/>
      <c r="D210" s="71"/>
      <c r="E210" s="73"/>
      <c r="F210" s="74"/>
      <c r="G210" s="75"/>
      <c r="H210" s="75"/>
    </row>
    <row r="211" spans="1:8" x14ac:dyDescent="0.25">
      <c r="A211" s="72"/>
      <c r="B211" s="71"/>
      <c r="C211" s="72"/>
      <c r="D211" s="71"/>
      <c r="E211" s="73"/>
      <c r="F211" s="74"/>
      <c r="G211" s="75"/>
      <c r="H211" s="75"/>
    </row>
    <row r="212" spans="1:8" x14ac:dyDescent="0.25">
      <c r="A212" s="72"/>
      <c r="B212" s="71"/>
      <c r="C212" s="72"/>
      <c r="D212" s="71"/>
      <c r="E212" s="73"/>
      <c r="F212" s="74"/>
      <c r="G212" s="75"/>
      <c r="H212" s="75"/>
    </row>
    <row r="213" spans="1:8" x14ac:dyDescent="0.25">
      <c r="A213" s="72"/>
      <c r="B213" s="71"/>
      <c r="C213" s="72"/>
      <c r="D213" s="71"/>
      <c r="E213" s="73"/>
      <c r="F213" s="74"/>
      <c r="G213" s="75"/>
      <c r="H213" s="75"/>
    </row>
    <row r="214" spans="1:8" x14ac:dyDescent="0.25">
      <c r="A214" s="72"/>
      <c r="B214" s="71"/>
      <c r="C214" s="72"/>
      <c r="D214" s="71"/>
      <c r="E214" s="73"/>
      <c r="F214" s="74"/>
      <c r="G214" s="75"/>
      <c r="H214" s="75"/>
    </row>
    <row r="215" spans="1:8" x14ac:dyDescent="0.25">
      <c r="A215" s="72"/>
      <c r="B215" s="71"/>
      <c r="C215" s="72"/>
      <c r="D215" s="71"/>
      <c r="E215" s="73"/>
      <c r="F215" s="74"/>
      <c r="G215" s="75"/>
      <c r="H215" s="75"/>
    </row>
    <row r="216" spans="1:8" x14ac:dyDescent="0.25">
      <c r="A216" s="72"/>
      <c r="B216" s="71"/>
      <c r="C216" s="72"/>
      <c r="D216" s="71"/>
      <c r="E216" s="73"/>
      <c r="F216" s="74"/>
      <c r="G216" s="75"/>
      <c r="H216" s="75"/>
    </row>
    <row r="217" spans="1:8" x14ac:dyDescent="0.25">
      <c r="A217" s="72"/>
      <c r="B217" s="71"/>
      <c r="C217" s="72"/>
      <c r="D217" s="71"/>
      <c r="E217" s="73"/>
      <c r="F217" s="74"/>
      <c r="G217" s="75"/>
      <c r="H217" s="75"/>
    </row>
    <row r="218" spans="1:8" x14ac:dyDescent="0.25">
      <c r="A218" s="72"/>
      <c r="B218" s="71"/>
      <c r="C218" s="72"/>
      <c r="D218" s="71"/>
      <c r="E218" s="73"/>
      <c r="F218" s="74"/>
      <c r="G218" s="75"/>
      <c r="H218" s="75"/>
    </row>
    <row r="219" spans="1:8" x14ac:dyDescent="0.25">
      <c r="A219" s="72"/>
      <c r="B219" s="71"/>
      <c r="C219" s="72"/>
      <c r="D219" s="71"/>
      <c r="E219" s="73"/>
      <c r="F219" s="74"/>
      <c r="G219" s="75"/>
      <c r="H219" s="75"/>
    </row>
    <row r="220" spans="1:8" x14ac:dyDescent="0.25">
      <c r="A220" s="72"/>
      <c r="B220" s="71"/>
      <c r="C220" s="72"/>
      <c r="D220" s="71"/>
      <c r="E220" s="73"/>
      <c r="F220" s="74"/>
      <c r="G220" s="75"/>
      <c r="H220" s="75"/>
    </row>
    <row r="221" spans="1:8" x14ac:dyDescent="0.25">
      <c r="A221" s="72"/>
      <c r="B221" s="71"/>
      <c r="C221" s="72"/>
      <c r="D221" s="71"/>
      <c r="E221" s="73"/>
      <c r="F221" s="74"/>
      <c r="G221" s="75"/>
      <c r="H221" s="75"/>
    </row>
    <row r="222" spans="1:8" x14ac:dyDescent="0.25">
      <c r="A222" s="72"/>
      <c r="B222" s="71"/>
      <c r="C222" s="72"/>
      <c r="D222" s="71"/>
      <c r="E222" s="73"/>
      <c r="F222" s="74"/>
      <c r="G222" s="75"/>
      <c r="H222" s="75"/>
    </row>
    <row r="223" spans="1:8" x14ac:dyDescent="0.25">
      <c r="A223" s="72"/>
      <c r="B223" s="71"/>
      <c r="C223" s="72"/>
      <c r="D223" s="71"/>
      <c r="E223" s="73"/>
      <c r="F223" s="74"/>
      <c r="G223" s="75"/>
      <c r="H223" s="75"/>
    </row>
    <row r="224" spans="1:8" x14ac:dyDescent="0.25">
      <c r="A224" s="72"/>
      <c r="B224" s="71"/>
      <c r="C224" s="72"/>
      <c r="D224" s="71"/>
      <c r="E224" s="73"/>
      <c r="F224" s="74"/>
      <c r="G224" s="75"/>
      <c r="H224" s="75"/>
    </row>
    <row r="225" spans="1:8" x14ac:dyDescent="0.25">
      <c r="A225" s="72"/>
      <c r="B225" s="71"/>
      <c r="C225" s="72"/>
      <c r="D225" s="71"/>
      <c r="E225" s="73"/>
      <c r="F225" s="74"/>
      <c r="G225" s="75"/>
      <c r="H225" s="75"/>
    </row>
    <row r="226" spans="1:8" x14ac:dyDescent="0.25">
      <c r="A226" s="72"/>
      <c r="B226" s="71"/>
      <c r="C226" s="72"/>
      <c r="D226" s="71"/>
      <c r="E226" s="73"/>
      <c r="F226" s="74"/>
      <c r="G226" s="75"/>
      <c r="H226" s="75"/>
    </row>
    <row r="227" spans="1:8" x14ac:dyDescent="0.25">
      <c r="A227" s="72"/>
      <c r="B227" s="71"/>
      <c r="C227" s="72"/>
      <c r="D227" s="71"/>
      <c r="E227" s="73"/>
      <c r="F227" s="74"/>
      <c r="G227" s="75"/>
      <c r="H227" s="75"/>
    </row>
    <row r="228" spans="1:8" x14ac:dyDescent="0.25">
      <c r="A228" s="72"/>
      <c r="B228" s="71"/>
      <c r="C228" s="72"/>
      <c r="D228" s="71"/>
      <c r="E228" s="73"/>
      <c r="F228" s="74"/>
      <c r="G228" s="75"/>
      <c r="H228" s="75"/>
    </row>
    <row r="229" spans="1:8" x14ac:dyDescent="0.25">
      <c r="A229" s="72"/>
      <c r="B229" s="71"/>
      <c r="C229" s="72"/>
      <c r="D229" s="71"/>
      <c r="E229" s="73"/>
      <c r="F229" s="74"/>
      <c r="G229" s="75"/>
      <c r="H229" s="75"/>
    </row>
    <row r="230" spans="1:8" x14ac:dyDescent="0.25">
      <c r="A230" s="72"/>
      <c r="B230" s="71"/>
      <c r="C230" s="72"/>
      <c r="D230" s="71"/>
      <c r="E230" s="73"/>
      <c r="F230" s="74"/>
      <c r="G230" s="75"/>
      <c r="H230" s="75"/>
    </row>
    <row r="231" spans="1:8" x14ac:dyDescent="0.25">
      <c r="A231" s="72"/>
      <c r="B231" s="71"/>
      <c r="C231" s="72"/>
      <c r="D231" s="71"/>
      <c r="E231" s="73"/>
      <c r="F231" s="74"/>
      <c r="G231" s="75"/>
      <c r="H231" s="75"/>
    </row>
    <row r="232" spans="1:8" x14ac:dyDescent="0.25">
      <c r="A232" s="72"/>
      <c r="B232" s="71"/>
      <c r="C232" s="72"/>
      <c r="D232" s="71"/>
      <c r="E232" s="73"/>
      <c r="F232" s="74"/>
      <c r="G232" s="75"/>
      <c r="H232" s="75"/>
    </row>
    <row r="233" spans="1:8" x14ac:dyDescent="0.25">
      <c r="A233" s="72"/>
      <c r="B233" s="71"/>
      <c r="C233" s="72"/>
      <c r="D233" s="71"/>
      <c r="E233" s="73"/>
      <c r="F233" s="74"/>
      <c r="G233" s="75"/>
      <c r="H233" s="75"/>
    </row>
    <row r="234" spans="1:8" x14ac:dyDescent="0.25">
      <c r="A234" s="72"/>
      <c r="B234" s="71"/>
      <c r="C234" s="72"/>
      <c r="D234" s="71"/>
      <c r="E234" s="73"/>
      <c r="F234" s="74"/>
      <c r="G234" s="75"/>
      <c r="H234" s="75"/>
    </row>
    <row r="235" spans="1:8" x14ac:dyDescent="0.25">
      <c r="A235" s="72"/>
      <c r="B235" s="71"/>
      <c r="C235" s="72"/>
      <c r="D235" s="71"/>
      <c r="E235" s="73"/>
      <c r="F235" s="74"/>
      <c r="G235" s="75"/>
      <c r="H235" s="75"/>
    </row>
    <row r="236" spans="1:8" x14ac:dyDescent="0.25">
      <c r="A236" s="72"/>
      <c r="B236" s="71"/>
      <c r="C236" s="72"/>
      <c r="D236" s="71"/>
      <c r="E236" s="73"/>
      <c r="F236" s="74"/>
      <c r="G236" s="75"/>
      <c r="H236" s="75"/>
    </row>
    <row r="237" spans="1:8" x14ac:dyDescent="0.25">
      <c r="A237" s="72"/>
      <c r="B237" s="71"/>
      <c r="C237" s="72"/>
      <c r="D237" s="71"/>
      <c r="E237" s="73"/>
      <c r="F237" s="74"/>
      <c r="G237" s="75"/>
      <c r="H237" s="75"/>
    </row>
    <row r="238" spans="1:8" x14ac:dyDescent="0.25">
      <c r="A238" s="72"/>
      <c r="B238" s="71"/>
      <c r="C238" s="72"/>
      <c r="D238" s="71"/>
      <c r="E238" s="73"/>
      <c r="F238" s="74"/>
      <c r="G238" s="75"/>
      <c r="H238" s="75"/>
    </row>
    <row r="239" spans="1:8" x14ac:dyDescent="0.25">
      <c r="A239" s="72"/>
      <c r="B239" s="71"/>
      <c r="C239" s="72"/>
      <c r="D239" s="71"/>
      <c r="E239" s="73"/>
      <c r="F239" s="74"/>
      <c r="G239" s="75"/>
      <c r="H239" s="75"/>
    </row>
    <row r="240" spans="1:8" x14ac:dyDescent="0.25">
      <c r="A240" s="72"/>
      <c r="B240" s="71"/>
      <c r="C240" s="72"/>
      <c r="D240" s="71"/>
      <c r="E240" s="73"/>
      <c r="F240" s="74"/>
      <c r="G240" s="75"/>
      <c r="H240" s="75"/>
    </row>
    <row r="241" spans="1:8" x14ac:dyDescent="0.25">
      <c r="A241" s="72"/>
      <c r="B241" s="71"/>
      <c r="C241" s="72"/>
      <c r="D241" s="71"/>
      <c r="E241" s="73"/>
      <c r="F241" s="74"/>
      <c r="G241" s="75"/>
      <c r="H241" s="75"/>
    </row>
    <row r="242" spans="1:8" x14ac:dyDescent="0.25">
      <c r="A242" s="72"/>
      <c r="B242" s="71"/>
      <c r="C242" s="72"/>
      <c r="D242" s="71"/>
      <c r="E242" s="73"/>
      <c r="F242" s="74"/>
      <c r="G242" s="75"/>
      <c r="H242" s="75"/>
    </row>
    <row r="243" spans="1:8" x14ac:dyDescent="0.25">
      <c r="A243" s="72"/>
      <c r="B243" s="71"/>
      <c r="C243" s="72"/>
      <c r="D243" s="71"/>
      <c r="E243" s="73"/>
      <c r="F243" s="74"/>
      <c r="G243" s="75"/>
      <c r="H243" s="75"/>
    </row>
    <row r="244" spans="1:8" x14ac:dyDescent="0.25">
      <c r="A244" s="72"/>
      <c r="B244" s="71"/>
      <c r="C244" s="72"/>
      <c r="D244" s="71"/>
      <c r="E244" s="73"/>
      <c r="F244" s="74"/>
      <c r="G244" s="75"/>
      <c r="H244" s="75"/>
    </row>
    <row r="245" spans="1:8" x14ac:dyDescent="0.25">
      <c r="A245" s="72"/>
      <c r="B245" s="71"/>
      <c r="C245" s="72"/>
      <c r="D245" s="71"/>
      <c r="E245" s="73"/>
      <c r="F245" s="74"/>
      <c r="G245" s="75"/>
      <c r="H245" s="75"/>
    </row>
    <row r="246" spans="1:8" x14ac:dyDescent="0.25">
      <c r="A246" s="72"/>
      <c r="B246" s="71"/>
      <c r="C246" s="72"/>
      <c r="D246" s="71"/>
      <c r="E246" s="73"/>
      <c r="F246" s="74"/>
      <c r="G246" s="75"/>
      <c r="H246" s="75"/>
    </row>
    <row r="247" spans="1:8" x14ac:dyDescent="0.25">
      <c r="A247" s="72"/>
      <c r="B247" s="71"/>
      <c r="C247" s="72"/>
      <c r="D247" s="71"/>
      <c r="E247" s="73"/>
      <c r="F247" s="74"/>
      <c r="G247" s="75"/>
      <c r="H247" s="75"/>
    </row>
    <row r="248" spans="1:8" x14ac:dyDescent="0.25">
      <c r="A248" s="72"/>
      <c r="B248" s="71"/>
      <c r="C248" s="72"/>
      <c r="D248" s="71"/>
      <c r="E248" s="73"/>
      <c r="F248" s="74"/>
      <c r="G248" s="75"/>
      <c r="H248" s="75"/>
    </row>
    <row r="249" spans="1:8" x14ac:dyDescent="0.25">
      <c r="A249" s="72"/>
      <c r="B249" s="71"/>
      <c r="C249" s="72"/>
      <c r="D249" s="71"/>
      <c r="E249" s="73"/>
      <c r="F249" s="74"/>
      <c r="G249" s="75"/>
      <c r="H249" s="75"/>
    </row>
    <row r="250" spans="1:8" x14ac:dyDescent="0.25">
      <c r="A250" s="72"/>
      <c r="B250" s="71"/>
      <c r="C250" s="72"/>
      <c r="D250" s="71"/>
      <c r="E250" s="73"/>
      <c r="F250" s="74"/>
      <c r="G250" s="75"/>
      <c r="H250" s="75"/>
    </row>
    <row r="251" spans="1:8" x14ac:dyDescent="0.25">
      <c r="A251" s="72"/>
      <c r="B251" s="71"/>
      <c r="C251" s="72"/>
      <c r="D251" s="71"/>
      <c r="E251" s="73"/>
      <c r="F251" s="74"/>
      <c r="G251" s="75"/>
      <c r="H251" s="75"/>
    </row>
    <row r="252" spans="1:8" x14ac:dyDescent="0.25">
      <c r="A252" s="72"/>
      <c r="B252" s="71"/>
      <c r="C252" s="72"/>
      <c r="D252" s="71"/>
      <c r="E252" s="73"/>
      <c r="F252" s="74"/>
      <c r="G252" s="75"/>
      <c r="H252" s="75"/>
    </row>
    <row r="253" spans="1:8" x14ac:dyDescent="0.25">
      <c r="A253" s="72"/>
      <c r="B253" s="71"/>
      <c r="C253" s="72"/>
      <c r="D253" s="71"/>
      <c r="E253" s="73"/>
      <c r="F253" s="74"/>
      <c r="G253" s="75"/>
      <c r="H253" s="75"/>
    </row>
    <row r="254" spans="1:8" x14ac:dyDescent="0.25">
      <c r="A254" s="72"/>
      <c r="B254" s="71"/>
      <c r="C254" s="72"/>
      <c r="D254" s="71"/>
      <c r="E254" s="73"/>
      <c r="F254" s="74"/>
      <c r="G254" s="75"/>
      <c r="H254" s="75"/>
    </row>
    <row r="255" spans="1:8" x14ac:dyDescent="0.25">
      <c r="A255" s="72"/>
      <c r="B255" s="71"/>
      <c r="C255" s="72"/>
      <c r="D255" s="71"/>
      <c r="E255" s="73"/>
      <c r="F255" s="74"/>
      <c r="G255" s="75"/>
      <c r="H255" s="75"/>
    </row>
    <row r="256" spans="1:8" x14ac:dyDescent="0.25">
      <c r="A256" s="72"/>
      <c r="B256" s="71"/>
      <c r="C256" s="72"/>
      <c r="D256" s="71"/>
      <c r="E256" s="73"/>
      <c r="F256" s="74"/>
      <c r="G256" s="75"/>
      <c r="H256" s="75"/>
    </row>
    <row r="257" spans="1:8" x14ac:dyDescent="0.25">
      <c r="A257" s="72"/>
      <c r="B257" s="71"/>
      <c r="C257" s="72"/>
      <c r="D257" s="71"/>
      <c r="E257" s="73"/>
      <c r="F257" s="74"/>
      <c r="G257" s="75"/>
      <c r="H257" s="75"/>
    </row>
    <row r="258" spans="1:8" x14ac:dyDescent="0.25">
      <c r="A258" s="72"/>
      <c r="B258" s="71"/>
      <c r="C258" s="72"/>
      <c r="D258" s="71"/>
      <c r="E258" s="73"/>
      <c r="F258" s="74"/>
      <c r="G258" s="75"/>
      <c r="H258" s="75"/>
    </row>
    <row r="259" spans="1:8" x14ac:dyDescent="0.25">
      <c r="A259" s="72"/>
      <c r="B259" s="71"/>
      <c r="C259" s="72"/>
      <c r="D259" s="71"/>
      <c r="E259" s="73"/>
      <c r="F259" s="74"/>
      <c r="G259" s="75"/>
      <c r="H259" s="75"/>
    </row>
    <row r="260" spans="1:8" x14ac:dyDescent="0.25">
      <c r="A260" s="72"/>
      <c r="B260" s="71"/>
      <c r="C260" s="72"/>
      <c r="D260" s="71"/>
      <c r="E260" s="73"/>
      <c r="F260" s="74"/>
      <c r="G260" s="75"/>
      <c r="H260" s="75"/>
    </row>
    <row r="261" spans="1:8" x14ac:dyDescent="0.25">
      <c r="A261" s="72"/>
      <c r="B261" s="71"/>
      <c r="C261" s="72"/>
      <c r="D261" s="71"/>
      <c r="E261" s="73"/>
      <c r="F261" s="74"/>
      <c r="G261" s="75"/>
      <c r="H261" s="75"/>
    </row>
    <row r="262" spans="1:8" x14ac:dyDescent="0.25">
      <c r="A262" s="72"/>
      <c r="B262" s="71"/>
      <c r="C262" s="72"/>
      <c r="D262" s="71"/>
      <c r="E262" s="73"/>
      <c r="F262" s="74"/>
      <c r="G262" s="75"/>
      <c r="H262" s="75"/>
    </row>
    <row r="263" spans="1:8" x14ac:dyDescent="0.25">
      <c r="A263" s="72"/>
      <c r="B263" s="71"/>
      <c r="C263" s="72"/>
      <c r="D263" s="71"/>
      <c r="E263" s="73"/>
      <c r="F263" s="74"/>
      <c r="G263" s="75"/>
      <c r="H263" s="75"/>
    </row>
    <row r="264" spans="1:8" x14ac:dyDescent="0.25">
      <c r="A264" s="72"/>
      <c r="B264" s="71"/>
      <c r="C264" s="72"/>
      <c r="D264" s="71"/>
      <c r="E264" s="73"/>
      <c r="F264" s="74"/>
      <c r="G264" s="75"/>
      <c r="H264" s="75"/>
    </row>
    <row r="265" spans="1:8" x14ac:dyDescent="0.25">
      <c r="A265" s="72"/>
      <c r="B265" s="71"/>
      <c r="C265" s="72"/>
      <c r="D265" s="71"/>
      <c r="E265" s="73"/>
      <c r="F265" s="74"/>
      <c r="G265" s="75"/>
      <c r="H265" s="75"/>
    </row>
    <row r="266" spans="1:8" x14ac:dyDescent="0.25">
      <c r="A266" s="72"/>
      <c r="B266" s="71"/>
      <c r="C266" s="72"/>
      <c r="D266" s="71"/>
      <c r="E266" s="73"/>
      <c r="F266" s="74"/>
      <c r="G266" s="75"/>
      <c r="H266" s="75"/>
    </row>
    <row r="267" spans="1:8" x14ac:dyDescent="0.25">
      <c r="A267" s="72"/>
      <c r="B267" s="71"/>
      <c r="C267" s="72"/>
      <c r="D267" s="71"/>
      <c r="E267" s="73"/>
      <c r="F267" s="74"/>
      <c r="G267" s="75"/>
      <c r="H267" s="75"/>
    </row>
    <row r="268" spans="1:8" x14ac:dyDescent="0.25">
      <c r="A268" s="72"/>
      <c r="B268" s="71"/>
      <c r="C268" s="72"/>
      <c r="D268" s="71"/>
      <c r="E268" s="73"/>
      <c r="F268" s="74"/>
      <c r="G268" s="75"/>
      <c r="H268" s="75"/>
    </row>
    <row r="269" spans="1:8" x14ac:dyDescent="0.25">
      <c r="A269" s="72"/>
      <c r="B269" s="71"/>
      <c r="C269" s="72"/>
      <c r="D269" s="71"/>
      <c r="E269" s="73"/>
      <c r="F269" s="74"/>
      <c r="G269" s="75"/>
      <c r="H269" s="75"/>
    </row>
    <row r="270" spans="1:8" x14ac:dyDescent="0.25">
      <c r="A270" s="72"/>
      <c r="B270" s="71"/>
      <c r="C270" s="72"/>
      <c r="D270" s="71"/>
      <c r="E270" s="73"/>
      <c r="F270" s="74"/>
      <c r="G270" s="75"/>
      <c r="H270" s="75"/>
    </row>
    <row r="271" spans="1:8" x14ac:dyDescent="0.25">
      <c r="A271" s="72"/>
      <c r="B271" s="71"/>
      <c r="C271" s="72"/>
      <c r="D271" s="71"/>
      <c r="E271" s="73"/>
      <c r="F271" s="74"/>
      <c r="G271" s="75"/>
      <c r="H271" s="75"/>
    </row>
    <row r="272" spans="1:8" x14ac:dyDescent="0.25">
      <c r="A272" s="72"/>
      <c r="B272" s="71"/>
      <c r="C272" s="72"/>
      <c r="D272" s="71"/>
      <c r="E272" s="73"/>
      <c r="F272" s="74"/>
      <c r="G272" s="75"/>
      <c r="H272" s="75"/>
    </row>
    <row r="273" spans="1:8" x14ac:dyDescent="0.25">
      <c r="A273" s="72"/>
      <c r="B273" s="71"/>
      <c r="C273" s="72"/>
      <c r="D273" s="71"/>
      <c r="E273" s="73"/>
      <c r="F273" s="74"/>
      <c r="G273" s="75"/>
      <c r="H273" s="75"/>
    </row>
    <row r="274" spans="1:8" x14ac:dyDescent="0.25">
      <c r="A274" s="72"/>
      <c r="B274" s="71"/>
      <c r="C274" s="72"/>
      <c r="D274" s="71"/>
      <c r="E274" s="73"/>
      <c r="F274" s="74"/>
      <c r="G274" s="75"/>
      <c r="H274" s="75"/>
    </row>
    <row r="275" spans="1:8" x14ac:dyDescent="0.25">
      <c r="A275" s="72"/>
      <c r="B275" s="71"/>
      <c r="C275" s="72"/>
      <c r="D275" s="71"/>
      <c r="E275" s="73"/>
      <c r="F275" s="74"/>
      <c r="G275" s="75"/>
      <c r="H275" s="75"/>
    </row>
    <row r="276" spans="1:8" x14ac:dyDescent="0.25">
      <c r="A276" s="72"/>
      <c r="B276" s="71"/>
      <c r="C276" s="72"/>
      <c r="D276" s="71"/>
      <c r="E276" s="73"/>
      <c r="F276" s="74"/>
      <c r="G276" s="75"/>
      <c r="H276" s="75"/>
    </row>
    <row r="277" spans="1:8" x14ac:dyDescent="0.25">
      <c r="A277" s="72"/>
      <c r="B277" s="71"/>
      <c r="C277" s="72"/>
      <c r="D277" s="71"/>
      <c r="E277" s="73"/>
      <c r="F277" s="74"/>
      <c r="G277" s="75"/>
      <c r="H277" s="75"/>
    </row>
    <row r="278" spans="1:8" x14ac:dyDescent="0.25">
      <c r="A278" s="72"/>
      <c r="B278" s="71"/>
      <c r="C278" s="72"/>
      <c r="D278" s="71"/>
      <c r="E278" s="73"/>
      <c r="F278" s="74"/>
      <c r="G278" s="75"/>
      <c r="H278" s="75"/>
    </row>
    <row r="279" spans="1:8" x14ac:dyDescent="0.25">
      <c r="A279" s="72"/>
      <c r="B279" s="71"/>
      <c r="C279" s="72"/>
      <c r="D279" s="71"/>
      <c r="E279" s="73"/>
      <c r="F279" s="74"/>
      <c r="G279" s="75"/>
      <c r="H279" s="75"/>
    </row>
    <row r="280" spans="1:8" x14ac:dyDescent="0.25">
      <c r="A280" s="72"/>
      <c r="B280" s="71"/>
      <c r="C280" s="72"/>
      <c r="D280" s="71"/>
      <c r="E280" s="73"/>
      <c r="F280" s="74"/>
      <c r="G280" s="75"/>
      <c r="H280" s="75"/>
    </row>
    <row r="281" spans="1:8" x14ac:dyDescent="0.25">
      <c r="A281" s="72"/>
      <c r="B281" s="71"/>
      <c r="C281" s="72"/>
      <c r="D281" s="71"/>
      <c r="E281" s="73"/>
      <c r="F281" s="74"/>
      <c r="G281" s="75"/>
      <c r="H281" s="75"/>
    </row>
    <row r="282" spans="1:8" x14ac:dyDescent="0.25">
      <c r="A282" s="72"/>
      <c r="B282" s="71"/>
      <c r="C282" s="72"/>
      <c r="D282" s="71"/>
      <c r="E282" s="73"/>
      <c r="F282" s="74"/>
      <c r="G282" s="75"/>
      <c r="H282" s="75"/>
    </row>
    <row r="283" spans="1:8" x14ac:dyDescent="0.25">
      <c r="A283" s="72"/>
      <c r="B283" s="71"/>
      <c r="C283" s="72"/>
      <c r="D283" s="71"/>
      <c r="E283" s="73"/>
      <c r="F283" s="74"/>
      <c r="G283" s="75"/>
      <c r="H283" s="75"/>
    </row>
    <row r="284" spans="1:8" x14ac:dyDescent="0.25">
      <c r="A284" s="72"/>
      <c r="B284" s="71"/>
      <c r="C284" s="72"/>
      <c r="D284" s="71"/>
      <c r="E284" s="73"/>
      <c r="F284" s="74"/>
      <c r="G284" s="75"/>
      <c r="H284" s="75"/>
    </row>
    <row r="285" spans="1:8" x14ac:dyDescent="0.25">
      <c r="A285" s="72"/>
      <c r="B285" s="71"/>
      <c r="C285" s="72"/>
      <c r="D285" s="71"/>
      <c r="E285" s="73"/>
      <c r="F285" s="74"/>
      <c r="G285" s="75"/>
      <c r="H285" s="75"/>
    </row>
    <row r="286" spans="1:8" x14ac:dyDescent="0.25">
      <c r="A286" s="72"/>
      <c r="B286" s="71"/>
      <c r="C286" s="72"/>
      <c r="D286" s="71"/>
      <c r="E286" s="73"/>
      <c r="F286" s="74"/>
      <c r="G286" s="75"/>
      <c r="H286" s="75"/>
    </row>
    <row r="287" spans="1:8" x14ac:dyDescent="0.25">
      <c r="A287" s="72"/>
      <c r="B287" s="71"/>
      <c r="C287" s="72"/>
      <c r="D287" s="71"/>
      <c r="E287" s="73"/>
      <c r="F287" s="74"/>
      <c r="G287" s="75"/>
      <c r="H287" s="75"/>
    </row>
    <row r="288" spans="1:8" x14ac:dyDescent="0.25">
      <c r="A288" s="72"/>
      <c r="B288" s="71"/>
      <c r="C288" s="72"/>
      <c r="D288" s="71"/>
      <c r="E288" s="73"/>
      <c r="F288" s="74"/>
      <c r="G288" s="75"/>
      <c r="H288" s="75"/>
    </row>
    <row r="289" spans="1:8" x14ac:dyDescent="0.25">
      <c r="A289" s="72"/>
      <c r="B289" s="71"/>
      <c r="C289" s="72"/>
      <c r="D289" s="71"/>
      <c r="E289" s="73"/>
      <c r="F289" s="74"/>
      <c r="G289" s="75"/>
      <c r="H289" s="75"/>
    </row>
    <row r="290" spans="1:8" x14ac:dyDescent="0.25">
      <c r="A290" s="72"/>
      <c r="B290" s="71"/>
      <c r="C290" s="72"/>
      <c r="D290" s="71"/>
      <c r="E290" s="73"/>
      <c r="F290" s="74"/>
      <c r="G290" s="75"/>
      <c r="H290" s="75"/>
    </row>
    <row r="291" spans="1:8" x14ac:dyDescent="0.25">
      <c r="A291" s="72"/>
      <c r="B291" s="71"/>
      <c r="C291" s="72"/>
      <c r="D291" s="71"/>
      <c r="E291" s="73"/>
      <c r="F291" s="74"/>
      <c r="G291" s="75"/>
      <c r="H291" s="75"/>
    </row>
    <row r="292" spans="1:8" x14ac:dyDescent="0.25">
      <c r="A292" s="72"/>
      <c r="B292" s="71"/>
      <c r="C292" s="72"/>
      <c r="D292" s="71"/>
      <c r="E292" s="73"/>
      <c r="F292" s="74"/>
      <c r="G292" s="75"/>
      <c r="H292" s="75"/>
    </row>
    <row r="293" spans="1:8" x14ac:dyDescent="0.25">
      <c r="A293" s="72"/>
      <c r="B293" s="71"/>
      <c r="C293" s="72"/>
      <c r="D293" s="71"/>
      <c r="E293" s="73"/>
      <c r="F293" s="74"/>
      <c r="G293" s="75"/>
      <c r="H293" s="75"/>
    </row>
    <row r="294" spans="1:8" x14ac:dyDescent="0.25">
      <c r="A294" s="72"/>
      <c r="B294" s="71"/>
      <c r="C294" s="72"/>
      <c r="D294" s="71"/>
      <c r="E294" s="73"/>
      <c r="F294" s="74"/>
      <c r="G294" s="75"/>
      <c r="H294" s="75"/>
    </row>
    <row r="295" spans="1:8" x14ac:dyDescent="0.25">
      <c r="A295" s="72"/>
      <c r="B295" s="71"/>
      <c r="C295" s="72"/>
      <c r="D295" s="71"/>
      <c r="E295" s="73"/>
      <c r="F295" s="74"/>
      <c r="G295" s="75"/>
      <c r="H295" s="75"/>
    </row>
    <row r="296" spans="1:8" x14ac:dyDescent="0.25">
      <c r="A296" s="72"/>
      <c r="B296" s="71"/>
      <c r="C296" s="72"/>
      <c r="D296" s="71"/>
      <c r="E296" s="73"/>
      <c r="F296" s="74"/>
      <c r="G296" s="75"/>
      <c r="H296" s="75"/>
    </row>
    <row r="297" spans="1:8" x14ac:dyDescent="0.25">
      <c r="A297" s="72"/>
      <c r="B297" s="71"/>
      <c r="C297" s="72"/>
      <c r="D297" s="71"/>
      <c r="E297" s="73"/>
      <c r="F297" s="74"/>
      <c r="G297" s="75"/>
      <c r="H297" s="75"/>
    </row>
    <row r="298" spans="1:8" x14ac:dyDescent="0.25">
      <c r="A298" s="72">
        <f t="array" ref="A298">IFERROR(INDEX('Annex 2 EHV charges'!$D$11:$D$350, MATCH(0, IF(ISBLANK('Annex 2 EHV charges'!$D$11:$D$350),1, COUNTIF(A$4:$A297, 'Annex 2 EHV charges'!$D$11:$D$350)), 0)),"")</f>
        <v>479</v>
      </c>
      <c r="B298" s="71">
        <f>IF($A298="","",VLOOKUP($A298,'Annex 2 EHV charges'!$D:$P,2,0))</f>
        <v>479</v>
      </c>
      <c r="C298" s="72" t="str">
        <f>IF($A298="","",VLOOKUP($A298,'Annex 2 EHV charges'!$D:$P,3,0))</f>
        <v>1170000982207</v>
      </c>
      <c r="D298" s="71" t="str">
        <f>IF($A298="","",VLOOKUP($A298,'Annex 2 EHV charges'!$D:$P,4,0))</f>
        <v>Lyon Road Gas Gen</v>
      </c>
      <c r="E298" s="73" t="str">
        <f>IFERROR(IF(VLOOKUP($A298,'Annex 2 EHV charges'!$D:$P,COLUMN(E298)+5,FALSE)=0,"",VLOOKUP($A298,'Annex 2 EHV charges'!$D:$P,COLUMN(E298)+5,FALSE)),"")</f>
        <v/>
      </c>
      <c r="F298" s="74" t="str">
        <f>IFERROR(IF(VLOOKUP($A298,'Annex 2 EHV charges'!$D:$P,COLUMN(F298)+5,FALSE)=0,"",VLOOKUP($A298,'Annex 2 EHV charges'!$D:$P,COLUMN(F298)+5,FALSE)),"")</f>
        <v/>
      </c>
      <c r="G298" s="75" t="str">
        <f>IFERROR(IF(VLOOKUP($A298,'Annex 2 EHV charges'!$D:$P,COLUMN(G298)+5,FALSE)=0,"",VLOOKUP($A298,'Annex 2 EHV charges'!$D:$P,COLUMN(G298)+5,FALSE)),"")</f>
        <v/>
      </c>
      <c r="H298" s="75" t="str">
        <f>IFERROR(IF(VLOOKUP($A298,'Annex 2 EHV charges'!$D:$P,COLUMN(H298)+5,FALSE)=0,"",VLOOKUP($A298,'Annex 2 EHV charges'!$D:$P,COLUMN(H298)+5,FALSE)),"")</f>
        <v/>
      </c>
    </row>
    <row r="299" spans="1:8" x14ac:dyDescent="0.25">
      <c r="A299" s="72">
        <f t="array" ref="A299">IFERROR(INDEX('Annex 2 EHV charges'!$D$11:$D$350, MATCH(0, IF(ISBLANK('Annex 2 EHV charges'!$D$11:$D$350),1, COUNTIF(A$4:$A298, 'Annex 2 EHV charges'!$D$11:$D$350)), 0)),"")</f>
        <v>480</v>
      </c>
      <c r="B299" s="71">
        <f>IF($A299="","",VLOOKUP($A299,'Annex 2 EHV charges'!$D:$P,2,0))</f>
        <v>480</v>
      </c>
      <c r="C299" s="72" t="str">
        <f>IF($A299="","",VLOOKUP($A299,'Annex 2 EHV charges'!$D:$P,3,0))</f>
        <v>1170001003928</v>
      </c>
      <c r="D299" s="71" t="str">
        <f>IF($A299="","",VLOOKUP($A299,'Annex 2 EHV charges'!$D:$P,4,0))</f>
        <v>Asher Lane 33kV STOR</v>
      </c>
      <c r="E299" s="73" t="str">
        <f>IFERROR(IF(VLOOKUP($A299,'Annex 2 EHV charges'!$D:$P,COLUMN(E299)+5,FALSE)=0,"",VLOOKUP($A299,'Annex 2 EHV charges'!$D:$P,COLUMN(E299)+5,FALSE)),"")</f>
        <v/>
      </c>
      <c r="F299" s="74" t="str">
        <f>IFERROR(IF(VLOOKUP($A299,'Annex 2 EHV charges'!$D:$P,COLUMN(F299)+5,FALSE)=0,"",VLOOKUP($A299,'Annex 2 EHV charges'!$D:$P,COLUMN(F299)+5,FALSE)),"")</f>
        <v/>
      </c>
      <c r="G299" s="75" t="str">
        <f>IFERROR(IF(VLOOKUP($A299,'Annex 2 EHV charges'!$D:$P,COLUMN(G299)+5,FALSE)=0,"",VLOOKUP($A299,'Annex 2 EHV charges'!$D:$P,COLUMN(G299)+5,FALSE)),"")</f>
        <v/>
      </c>
      <c r="H299" s="75" t="str">
        <f>IFERROR(IF(VLOOKUP($A299,'Annex 2 EHV charges'!$D:$P,COLUMN(H299)+5,FALSE)=0,"",VLOOKUP($A299,'Annex 2 EHV charges'!$D:$P,COLUMN(H299)+5,FALSE)),"")</f>
        <v/>
      </c>
    </row>
    <row r="300" spans="1:8" x14ac:dyDescent="0.25">
      <c r="A300" s="72">
        <f t="array" ref="A300">IFERROR(INDEX('Annex 2 EHV charges'!$D$11:$D$350, MATCH(0, IF(ISBLANK('Annex 2 EHV charges'!$D$11:$D$350),1, COUNTIF(A$4:$A299, 'Annex 2 EHV charges'!$D$11:$D$350)), 0)),"")</f>
        <v>481</v>
      </c>
      <c r="B300" s="71">
        <f>IF($A300="","",VLOOKUP($A300,'Annex 2 EHV charges'!$D:$P,2,0))</f>
        <v>481</v>
      </c>
      <c r="C300" s="72" t="str">
        <f>IF($A300="","",VLOOKUP($A300,'Annex 2 EHV charges'!$D:$P,3,0))</f>
        <v>1170001052181</v>
      </c>
      <c r="D300" s="71" t="str">
        <f>IF($A300="","",VLOOKUP($A300,'Annex 2 EHV charges'!$D:$P,4,0))</f>
        <v xml:space="preserve">Spondon Peaking STOR </v>
      </c>
      <c r="E300" s="73" t="str">
        <f>IFERROR(IF(VLOOKUP($A300,'Annex 2 EHV charges'!$D:$P,COLUMN(E300)+5,FALSE)=0,"",VLOOKUP($A300,'Annex 2 EHV charges'!$D:$P,COLUMN(E300)+5,FALSE)),"")</f>
        <v/>
      </c>
      <c r="F300" s="74" t="str">
        <f>IFERROR(IF(VLOOKUP($A300,'Annex 2 EHV charges'!$D:$P,COLUMN(F300)+5,FALSE)=0,"",VLOOKUP($A300,'Annex 2 EHV charges'!$D:$P,COLUMN(F300)+5,FALSE)),"")</f>
        <v/>
      </c>
      <c r="G300" s="75" t="str">
        <f>IFERROR(IF(VLOOKUP($A300,'Annex 2 EHV charges'!$D:$P,COLUMN(G300)+5,FALSE)=0,"",VLOOKUP($A300,'Annex 2 EHV charges'!$D:$P,COLUMN(G300)+5,FALSE)),"")</f>
        <v/>
      </c>
      <c r="H300" s="75" t="str">
        <f>IFERROR(IF(VLOOKUP($A300,'Annex 2 EHV charges'!$D:$P,COLUMN(H300)+5,FALSE)=0,"",VLOOKUP($A300,'Annex 2 EHV charges'!$D:$P,COLUMN(H300)+5,FALSE)),"")</f>
        <v/>
      </c>
    </row>
    <row r="301" spans="1:8" x14ac:dyDescent="0.25">
      <c r="A301" s="72">
        <f t="array" ref="A301">IFERROR(INDEX('Annex 2 EHV charges'!$D$11:$D$350, MATCH(0, IF(ISBLANK('Annex 2 EHV charges'!$D$11:$D$350),1, COUNTIF(A$4:$A300, 'Annex 2 EHV charges'!$D$11:$D$350)), 0)),"")</f>
        <v>483</v>
      </c>
      <c r="B301" s="71">
        <f>IF($A301="","",VLOOKUP($A301,'Annex 2 EHV charges'!$D:$P,2,0))</f>
        <v>483</v>
      </c>
      <c r="C301" s="72" t="str">
        <f>IF($A301="","",VLOOKUP($A301,'Annex 2 EHV charges'!$D:$P,3,0))</f>
        <v>1170001154343</v>
      </c>
      <c r="D301" s="71" t="str">
        <f>IF($A301="","",VLOOKUP($A301,'Annex 2 EHV charges'!$D:$P,4,0))</f>
        <v>Churchover solar farm new</v>
      </c>
      <c r="E301" s="73" t="str">
        <f>IFERROR(IF(VLOOKUP($A301,'Annex 2 EHV charges'!$D:$P,COLUMN(E301)+5,FALSE)=0,"",VLOOKUP($A301,'Annex 2 EHV charges'!$D:$P,COLUMN(E301)+5,FALSE)),"")</f>
        <v/>
      </c>
      <c r="F301" s="74" t="str">
        <f>IFERROR(IF(VLOOKUP($A301,'Annex 2 EHV charges'!$D:$P,COLUMN(F301)+5,FALSE)=0,"",VLOOKUP($A301,'Annex 2 EHV charges'!$D:$P,COLUMN(F301)+5,FALSE)),"")</f>
        <v/>
      </c>
      <c r="G301" s="75" t="str">
        <f>IFERROR(IF(VLOOKUP($A301,'Annex 2 EHV charges'!$D:$P,COLUMN(G301)+5,FALSE)=0,"",VLOOKUP($A301,'Annex 2 EHV charges'!$D:$P,COLUMN(G301)+5,FALSE)),"")</f>
        <v/>
      </c>
      <c r="H301" s="75" t="str">
        <f>IFERROR(IF(VLOOKUP($A301,'Annex 2 EHV charges'!$D:$P,COLUMN(H301)+5,FALSE)=0,"",VLOOKUP($A301,'Annex 2 EHV charges'!$D:$P,COLUMN(H301)+5,FALSE)),"")</f>
        <v/>
      </c>
    </row>
    <row r="302" spans="1:8" x14ac:dyDescent="0.25">
      <c r="A302" s="72">
        <f t="array" ref="A302">IFERROR(INDEX('Annex 2 EHV charges'!$D$11:$D$350, MATCH(0, IF(ISBLANK('Annex 2 EHV charges'!$D$11:$D$350),1, COUNTIF(A$4:$A301, 'Annex 2 EHV charges'!$D$11:$D$350)), 0)),"")</f>
        <v>484</v>
      </c>
      <c r="B302" s="71">
        <f>IF($A302="","",VLOOKUP($A302,'Annex 2 EHV charges'!$D:$P,2,0))</f>
        <v>484</v>
      </c>
      <c r="C302" s="72" t="str">
        <f>IF($A302="","",VLOOKUP($A302,'Annex 2 EHV charges'!$D:$P,3,0))</f>
        <v>1170001200887</v>
      </c>
      <c r="D302" s="71" t="str">
        <f>IF($A302="","",VLOOKUP($A302,'Annex 2 EHV charges'!$D:$P,4,0))</f>
        <v>Hall Farm Site PV  2</v>
      </c>
      <c r="E302" s="73" t="str">
        <f>IFERROR(IF(VLOOKUP($A302,'Annex 2 EHV charges'!$D:$P,COLUMN(E302)+5,FALSE)=0,"",VLOOKUP($A302,'Annex 2 EHV charges'!$D:$P,COLUMN(E302)+5,FALSE)),"")</f>
        <v/>
      </c>
      <c r="F302" s="74" t="str">
        <f>IFERROR(IF(VLOOKUP($A302,'Annex 2 EHV charges'!$D:$P,COLUMN(F302)+5,FALSE)=0,"",VLOOKUP($A302,'Annex 2 EHV charges'!$D:$P,COLUMN(F302)+5,FALSE)),"")</f>
        <v/>
      </c>
      <c r="G302" s="75" t="str">
        <f>IFERROR(IF(VLOOKUP($A302,'Annex 2 EHV charges'!$D:$P,COLUMN(G302)+5,FALSE)=0,"",VLOOKUP($A302,'Annex 2 EHV charges'!$D:$P,COLUMN(G302)+5,FALSE)),"")</f>
        <v/>
      </c>
      <c r="H302" s="75" t="str">
        <f>IFERROR(IF(VLOOKUP($A302,'Annex 2 EHV charges'!$D:$P,COLUMN(H302)+5,FALSE)=0,"",VLOOKUP($A302,'Annex 2 EHV charges'!$D:$P,COLUMN(H302)+5,FALSE)),"")</f>
        <v/>
      </c>
    </row>
  </sheetData>
  <autoFilter ref="A4:H302" xr:uid="{00000000-0009-0000-0000-000004000000}"/>
  <mergeCells count="2">
    <mergeCell ref="A2:H2"/>
    <mergeCell ref="A1:H1"/>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1"/>
  <sheetViews>
    <sheetView topLeftCell="A9" zoomScaleNormal="100" zoomScaleSheetLayoutView="100" workbookViewId="0">
      <selection activeCell="A27" sqref="A27"/>
    </sheetView>
  </sheetViews>
  <sheetFormatPr defaultRowHeight="13.2" x14ac:dyDescent="0.25"/>
  <cols>
    <col min="1" max="1" width="27.33203125" customWidth="1"/>
    <col min="2" max="2" width="11" customWidth="1"/>
    <col min="4" max="10" width="16.5546875" customWidth="1"/>
  </cols>
  <sheetData>
    <row r="1" spans="1:12" s="2" customFormat="1" ht="27.75" customHeight="1" x14ac:dyDescent="0.25">
      <c r="A1" s="41" t="s">
        <v>32</v>
      </c>
      <c r="B1" s="3"/>
      <c r="D1" s="3"/>
      <c r="E1" s="3"/>
      <c r="F1" s="3"/>
      <c r="G1" s="8"/>
      <c r="H1" s="4"/>
      <c r="I1" s="4"/>
    </row>
    <row r="2" spans="1:12" s="2" customFormat="1" ht="27" customHeight="1" x14ac:dyDescent="0.25">
      <c r="A2" s="246" t="str">
        <f>Overview!B4&amp; " - Effective from "&amp;TEXT(Overview!D4,"D MMMM YYYY")&amp;" - "&amp;Overview!E4&amp;" LV and HV tariffs"</f>
        <v>Indigo Power Limited_B - Effective from 1 April 2026 - Final LV and HV tariffs</v>
      </c>
      <c r="B2" s="246"/>
      <c r="C2" s="246"/>
      <c r="D2" s="246"/>
      <c r="E2" s="246"/>
      <c r="F2" s="246"/>
      <c r="G2" s="246"/>
      <c r="H2" s="246"/>
      <c r="I2" s="246"/>
      <c r="J2" s="246"/>
      <c r="K2" s="4"/>
      <c r="L2" s="4"/>
    </row>
    <row r="3" spans="1:12" s="2" customFormat="1" ht="27" customHeight="1" x14ac:dyDescent="0.25">
      <c r="A3" s="281" t="s">
        <v>1075</v>
      </c>
      <c r="B3" s="281"/>
      <c r="C3" s="281"/>
      <c r="D3" s="281"/>
      <c r="E3" s="281"/>
      <c r="F3" s="281"/>
      <c r="G3" s="281"/>
      <c r="H3" s="281"/>
      <c r="I3" s="281"/>
      <c r="J3" s="281"/>
      <c r="K3" s="4"/>
      <c r="L3" s="4"/>
    </row>
    <row r="4" spans="1:12" s="2" customFormat="1" ht="71.25" customHeight="1" x14ac:dyDescent="0.25">
      <c r="A4" s="12"/>
      <c r="B4" s="22" t="s">
        <v>63</v>
      </c>
      <c r="C4" s="11" t="s">
        <v>55</v>
      </c>
      <c r="D4" s="45" t="s">
        <v>56</v>
      </c>
      <c r="E4" s="45" t="s">
        <v>57</v>
      </c>
      <c r="F4" s="45" t="s">
        <v>58</v>
      </c>
      <c r="G4" s="11" t="s">
        <v>59</v>
      </c>
      <c r="H4" s="11"/>
      <c r="I4" s="11"/>
      <c r="J4" s="11"/>
      <c r="K4" s="4"/>
      <c r="L4" s="4"/>
    </row>
    <row r="5" spans="1:12" s="2" customFormat="1" ht="32.25" customHeight="1" x14ac:dyDescent="0.25">
      <c r="A5" s="13"/>
      <c r="B5" s="21"/>
      <c r="C5" s="14"/>
      <c r="D5" s="15"/>
      <c r="E5" s="15"/>
      <c r="F5" s="15"/>
      <c r="G5" s="16"/>
      <c r="H5" s="20"/>
      <c r="I5" s="20"/>
      <c r="J5" s="20"/>
      <c r="K5" s="4"/>
      <c r="L5" s="4"/>
    </row>
    <row r="6" spans="1:12" x14ac:dyDescent="0.25">
      <c r="A6" s="282" t="s">
        <v>1076</v>
      </c>
      <c r="B6" s="279" t="s">
        <v>1077</v>
      </c>
      <c r="C6" s="279"/>
      <c r="D6" s="279"/>
      <c r="E6" s="279"/>
      <c r="F6" s="279"/>
      <c r="G6" s="279"/>
      <c r="H6" s="280"/>
      <c r="I6" s="280"/>
      <c r="J6" s="280"/>
    </row>
    <row r="7" spans="1:12" x14ac:dyDescent="0.25">
      <c r="A7" s="282"/>
      <c r="B7" s="279"/>
      <c r="C7" s="279"/>
      <c r="D7" s="279"/>
      <c r="E7" s="279"/>
      <c r="F7" s="279"/>
      <c r="G7" s="279"/>
      <c r="H7" s="280"/>
      <c r="I7" s="280"/>
      <c r="J7" s="280"/>
    </row>
    <row r="8" spans="1:12" x14ac:dyDescent="0.25">
      <c r="A8" s="282"/>
      <c r="B8" s="279"/>
      <c r="C8" s="279"/>
      <c r="D8" s="279"/>
      <c r="E8" s="279"/>
      <c r="F8" s="279"/>
      <c r="G8" s="279"/>
      <c r="H8" s="280"/>
      <c r="I8" s="280"/>
      <c r="J8" s="280"/>
    </row>
    <row r="9" spans="1:12" x14ac:dyDescent="0.25">
      <c r="A9" s="40"/>
      <c r="B9" s="40"/>
      <c r="C9" s="40"/>
      <c r="D9" s="40"/>
      <c r="E9" s="40"/>
      <c r="F9" s="40"/>
      <c r="G9" s="40"/>
      <c r="H9" s="40"/>
      <c r="I9" s="40"/>
      <c r="J9" s="40"/>
    </row>
    <row r="10" spans="1:12" x14ac:dyDescent="0.25">
      <c r="A10" s="40"/>
      <c r="B10" s="40"/>
      <c r="C10" s="40"/>
      <c r="D10" s="40"/>
      <c r="E10" s="40"/>
      <c r="F10" s="40"/>
      <c r="G10" s="40"/>
      <c r="H10" s="40"/>
      <c r="I10" s="40"/>
      <c r="J10" s="40"/>
    </row>
    <row r="11" spans="1:12" s="2" customFormat="1" ht="27" customHeight="1" x14ac:dyDescent="0.25">
      <c r="A11" s="281" t="s">
        <v>1078</v>
      </c>
      <c r="B11" s="281"/>
      <c r="C11" s="281"/>
      <c r="D11" s="281"/>
      <c r="E11" s="281"/>
      <c r="F11" s="281"/>
      <c r="G11" s="281"/>
      <c r="H11" s="281"/>
      <c r="I11" s="281"/>
      <c r="J11" s="281"/>
      <c r="K11" s="4"/>
      <c r="L11" s="4"/>
    </row>
    <row r="12" spans="1:12" s="2" customFormat="1" ht="58.5" customHeight="1" x14ac:dyDescent="0.25">
      <c r="A12" s="12"/>
      <c r="B12" s="22" t="s">
        <v>63</v>
      </c>
      <c r="C12" s="11" t="s">
        <v>55</v>
      </c>
      <c r="D12" s="45" t="s">
        <v>56</v>
      </c>
      <c r="E12" s="45" t="s">
        <v>57</v>
      </c>
      <c r="F12" s="45" t="s">
        <v>58</v>
      </c>
      <c r="G12" s="11" t="s">
        <v>59</v>
      </c>
      <c r="H12" s="11" t="s">
        <v>60</v>
      </c>
      <c r="I12" s="22" t="s">
        <v>61</v>
      </c>
      <c r="J12" s="11" t="s">
        <v>62</v>
      </c>
      <c r="K12" s="4"/>
      <c r="L12" s="4"/>
    </row>
    <row r="13" spans="1:12" s="2" customFormat="1" ht="32.25" customHeight="1" x14ac:dyDescent="0.25">
      <c r="A13" s="13"/>
      <c r="B13" s="21"/>
      <c r="C13" s="14">
        <v>0</v>
      </c>
      <c r="D13" s="15"/>
      <c r="E13" s="15"/>
      <c r="F13" s="15"/>
      <c r="G13" s="16"/>
      <c r="H13" s="16"/>
      <c r="I13" s="16"/>
      <c r="J13" s="15"/>
      <c r="K13" s="4"/>
      <c r="L13" s="4"/>
    </row>
    <row r="14" spans="1:12" x14ac:dyDescent="0.25">
      <c r="A14" s="282" t="s">
        <v>1076</v>
      </c>
      <c r="B14" s="283" t="s">
        <v>36</v>
      </c>
      <c r="C14" s="283"/>
      <c r="D14" s="283"/>
      <c r="E14" s="283"/>
      <c r="F14" s="283"/>
      <c r="G14" s="283"/>
      <c r="H14" s="284"/>
      <c r="I14" s="284"/>
      <c r="J14" s="284"/>
    </row>
    <row r="15" spans="1:12" x14ac:dyDescent="0.25">
      <c r="A15" s="282"/>
      <c r="B15" s="279" t="s">
        <v>1077</v>
      </c>
      <c r="C15" s="279"/>
      <c r="D15" s="279"/>
      <c r="E15" s="279"/>
      <c r="F15" s="279"/>
      <c r="G15" s="279"/>
      <c r="H15" s="280"/>
      <c r="I15" s="280"/>
      <c r="J15" s="280"/>
    </row>
    <row r="16" spans="1:12" x14ac:dyDescent="0.25">
      <c r="A16" s="282"/>
      <c r="B16" s="279" t="s">
        <v>1079</v>
      </c>
      <c r="C16" s="279"/>
      <c r="D16" s="279"/>
      <c r="E16" s="279"/>
      <c r="F16" s="279"/>
      <c r="G16" s="279"/>
      <c r="H16" s="280"/>
      <c r="I16" s="280"/>
      <c r="J16" s="280"/>
    </row>
    <row r="17" spans="1:10" x14ac:dyDescent="0.25">
      <c r="A17" s="285"/>
      <c r="B17" s="279" t="s">
        <v>1080</v>
      </c>
      <c r="C17" s="279"/>
      <c r="D17" s="279"/>
      <c r="E17" s="279"/>
      <c r="F17" s="279"/>
      <c r="G17" s="279"/>
      <c r="H17" s="280"/>
      <c r="I17" s="280"/>
      <c r="J17" s="280"/>
    </row>
    <row r="18" spans="1:10" x14ac:dyDescent="0.25">
      <c r="A18" s="285"/>
      <c r="B18" s="279" t="s">
        <v>1081</v>
      </c>
      <c r="C18" s="279"/>
      <c r="D18" s="279"/>
      <c r="E18" s="279"/>
      <c r="F18" s="279"/>
      <c r="G18" s="279"/>
      <c r="H18" s="280"/>
      <c r="I18" s="280"/>
      <c r="J18" s="280"/>
    </row>
    <row r="19" spans="1:10" x14ac:dyDescent="0.25">
      <c r="A19" s="285"/>
      <c r="B19" s="279" t="s">
        <v>1082</v>
      </c>
      <c r="C19" s="279"/>
      <c r="D19" s="279"/>
      <c r="E19" s="279"/>
      <c r="F19" s="279"/>
      <c r="G19" s="279"/>
      <c r="H19" s="280"/>
      <c r="I19" s="280"/>
      <c r="J19" s="280"/>
    </row>
    <row r="20" spans="1:10" x14ac:dyDescent="0.25">
      <c r="A20" s="285"/>
      <c r="B20" s="279"/>
      <c r="C20" s="279"/>
      <c r="D20" s="279"/>
      <c r="E20" s="279"/>
      <c r="F20" s="279"/>
      <c r="G20" s="279"/>
      <c r="H20" s="280"/>
      <c r="I20" s="280"/>
      <c r="J20" s="280"/>
    </row>
    <row r="21" spans="1:10" x14ac:dyDescent="0.25">
      <c r="A21" s="285"/>
      <c r="B21" s="279" t="s">
        <v>1083</v>
      </c>
      <c r="C21" s="279"/>
      <c r="D21" s="279"/>
      <c r="E21" s="279"/>
      <c r="F21" s="279"/>
      <c r="G21" s="279"/>
      <c r="H21" s="280"/>
      <c r="I21" s="280"/>
      <c r="J21" s="280"/>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B19:J19"/>
    <mergeCell ref="B20:J20"/>
    <mergeCell ref="B21:J21"/>
    <mergeCell ref="B18:J18"/>
    <mergeCell ref="A2:J2"/>
    <mergeCell ref="A3:J3"/>
    <mergeCell ref="B6:J6"/>
    <mergeCell ref="B7:J7"/>
    <mergeCell ref="B17:J17"/>
    <mergeCell ref="B8:J8"/>
    <mergeCell ref="A6:A8"/>
    <mergeCell ref="A11:J11"/>
    <mergeCell ref="B14:J14"/>
    <mergeCell ref="B15:J15"/>
    <mergeCell ref="B16:J16"/>
    <mergeCell ref="A14:A21"/>
  </mergeCells>
  <phoneticPr fontId="13"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70" zoomScaleNormal="70" zoomScaleSheetLayoutView="85" workbookViewId="0">
      <selection activeCell="B12" sqref="B12:B201"/>
    </sheetView>
  </sheetViews>
  <sheetFormatPr defaultColWidth="9.21875" defaultRowHeight="27.75" customHeight="1" x14ac:dyDescent="0.25"/>
  <cols>
    <col min="1" max="1" width="58" style="2" bestFit="1" customWidth="1"/>
    <col min="2" max="2" width="17.77734375" style="3" customWidth="1"/>
    <col min="3" max="4" width="17.77734375" style="2" customWidth="1"/>
    <col min="5" max="7" width="17.77734375" style="3" customWidth="1"/>
    <col min="8" max="9" width="17.77734375" style="7" customWidth="1"/>
    <col min="10" max="10" width="17.77734375" style="4" customWidth="1"/>
    <col min="11" max="11" width="15.5546875" style="4" customWidth="1"/>
    <col min="12" max="17" width="15.5546875" style="2" customWidth="1"/>
    <col min="18" max="16384" width="9.21875" style="2"/>
  </cols>
  <sheetData>
    <row r="1" spans="1:13" ht="27.75" customHeight="1" x14ac:dyDescent="0.25">
      <c r="A1" s="41" t="s">
        <v>32</v>
      </c>
      <c r="B1" s="294" t="s">
        <v>1084</v>
      </c>
      <c r="C1" s="295"/>
      <c r="D1" s="295"/>
      <c r="F1" s="296" t="s">
        <v>1085</v>
      </c>
      <c r="G1" s="297"/>
      <c r="H1" s="298"/>
      <c r="I1" s="4"/>
      <c r="J1" s="2"/>
      <c r="K1" s="2"/>
    </row>
    <row r="2" spans="1:13" ht="31.5" customHeight="1" x14ac:dyDescent="0.25">
      <c r="A2" s="299" t="str">
        <f>Overview!B4&amp; " - Effective from "&amp;TEXT(Overview!D4,"D MMMM YYYY")&amp;" - "&amp;Overview!E4&amp;" LDNO tariffs"</f>
        <v>Indigo Power Limited_B - Effective from 1 April 2026 - Final LDNO tariffs</v>
      </c>
      <c r="B2" s="299"/>
      <c r="C2" s="299"/>
      <c r="D2" s="299"/>
      <c r="E2" s="299"/>
      <c r="F2" s="299"/>
      <c r="G2" s="299"/>
      <c r="H2" s="299"/>
      <c r="I2" s="299"/>
      <c r="J2" s="299"/>
    </row>
    <row r="3" spans="1:13" ht="8.25" customHeight="1" x14ac:dyDescent="0.25">
      <c r="A3" s="63"/>
      <c r="B3" s="63"/>
      <c r="C3" s="63"/>
      <c r="D3" s="63"/>
      <c r="E3" s="63"/>
      <c r="F3" s="63"/>
      <c r="G3" s="63"/>
      <c r="H3" s="63"/>
      <c r="I3" s="63"/>
      <c r="J3" s="63"/>
    </row>
    <row r="4" spans="1:13" ht="18" customHeight="1" x14ac:dyDescent="0.25">
      <c r="A4" s="246" t="str">
        <f>'Annex 1 LV, HV and UMS charges'!A4:E4</f>
        <v>Time Bands for LV and HV Designated Properties</v>
      </c>
      <c r="B4" s="246"/>
      <c r="C4" s="246"/>
      <c r="D4" s="246"/>
      <c r="E4" s="63"/>
      <c r="F4" s="246" t="str">
        <f>'Annex 1 LV, HV and UMS charges'!G4</f>
        <v>Time Bands for Unmetered Properties</v>
      </c>
      <c r="G4" s="246"/>
      <c r="H4" s="246"/>
      <c r="I4" s="246"/>
      <c r="J4" s="246"/>
      <c r="L4" s="4"/>
    </row>
    <row r="5" spans="1:13" ht="27.6" x14ac:dyDescent="0.25">
      <c r="A5" s="169" t="s">
        <v>36</v>
      </c>
      <c r="B5" s="178" t="s">
        <v>37</v>
      </c>
      <c r="C5" s="173" t="s">
        <v>38</v>
      </c>
      <c r="D5" s="170" t="s">
        <v>39</v>
      </c>
      <c r="E5" s="63"/>
      <c r="F5" s="175"/>
      <c r="G5" s="176"/>
      <c r="H5" s="171" t="s">
        <v>40</v>
      </c>
      <c r="I5" s="172" t="s">
        <v>41</v>
      </c>
      <c r="J5" s="170" t="s">
        <v>39</v>
      </c>
      <c r="K5" s="63"/>
      <c r="L5" s="4"/>
      <c r="M5" s="4"/>
    </row>
    <row r="6" spans="1:13" ht="26.4" x14ac:dyDescent="0.25">
      <c r="A6" s="179" t="str">
        <f>IF('Annex 1 LV, HV and UMS charges'!A6=0,"",'Annex 1 LV, HV and UMS charges'!A6)</f>
        <v xml:space="preserve">Monday to Friday </v>
      </c>
      <c r="B6" s="168" t="str">
        <f>IF('Annex 1 LV, HV and UMS charges'!B6=0,"",'Annex 1 LV, HV and UMS charges'!B6)</f>
        <v>16:00 to 19:00</v>
      </c>
      <c r="C6" s="174" t="str">
        <f>IF('Annex 1 LV, HV and UMS charges'!C6=0,"",'Annex 1 LV, HV and UMS charges'!C6)</f>
        <v>07:30 to 16:00
19:00 to 21:00</v>
      </c>
      <c r="D6" s="180" t="str">
        <f>IF('Annex 1 LV, HV and UMS charges'!E6=0,"",'Annex 1 LV, HV and UMS charges'!E6)</f>
        <v>00:00 to 07:30
21:00 to 24:00</v>
      </c>
      <c r="E6" s="63"/>
      <c r="F6" s="300" t="str">
        <f>'Annex 1 LV, HV and UMS charges'!G6</f>
        <v>Monday to Friday Nov to Feb</v>
      </c>
      <c r="G6" s="301"/>
      <c r="H6" s="168" t="str">
        <f>IF('Annex 1 LV, HV and UMS charges'!I6=0,"",'Annex 1 LV, HV and UMS charges'!I6)</f>
        <v>16:00 to 19:00</v>
      </c>
      <c r="I6" s="168" t="str">
        <f>IF('Annex 1 LV, HV and UMS charges'!J6=0,"",'Annex 1 LV, HV and UMS charges'!J6)</f>
        <v>07:30 to 16:00
19:00 to 21:00</v>
      </c>
      <c r="J6" s="168" t="str">
        <f>IF('Annex 1 LV, HV and UMS charges'!K6=0,"",'Annex 1 LV, HV and UMS charges'!K6)</f>
        <v>00:00 to 07:30
21:00 to 24:00</v>
      </c>
      <c r="K6" s="63"/>
      <c r="L6" s="4"/>
      <c r="M6" s="4"/>
    </row>
    <row r="7" spans="1:13" ht="26.4" x14ac:dyDescent="0.25">
      <c r="A7" s="179" t="str">
        <f>IF('Annex 1 LV, HV and UMS charges'!A7=0,"",'Annex 1 LV, HV and UMS charges'!A7)</f>
        <v>Weekends</v>
      </c>
      <c r="B7" s="177" t="str">
        <f>IF('Annex 1 LV, HV and UMS charges'!B7=0,"",'Annex 1 LV, HV and UMS charges'!B7)</f>
        <v/>
      </c>
      <c r="C7" s="185" t="str">
        <f>IF('Annex 1 LV, HV and UMS charges'!C7=0,"",'Annex 1 LV, HV and UMS charges'!C7)</f>
        <v/>
      </c>
      <c r="D7" s="180" t="str">
        <f>IF('Annex 1 LV, HV and UMS charges'!E7=0,"",'Annex 1 LV, HV and UMS charges'!E7)</f>
        <v>00:00 to 24:00</v>
      </c>
      <c r="E7" s="63"/>
      <c r="F7" s="300" t="str">
        <f>'Annex 1 LV, HV and UMS charges'!G7</f>
        <v>Monday to Friday Mar to Oct</v>
      </c>
      <c r="G7" s="301"/>
      <c r="H7" s="177" t="str">
        <f>IF('Annex 1 LV, HV and UMS charges'!I7=0,"",'Annex 1 LV, HV and UMS charges'!I7)</f>
        <v/>
      </c>
      <c r="I7" s="168" t="str">
        <f>IF('Annex 1 LV, HV and UMS charges'!J7=0,"",'Annex 1 LV, HV and UMS charges'!J7)</f>
        <v>07:30 to 21:00</v>
      </c>
      <c r="J7" s="168" t="str">
        <f>IF('Annex 1 LV, HV and UMS charges'!K7=0,"",'Annex 1 LV, HV and UMS charges'!K7)</f>
        <v>00:00 to 07:30
21:00 to 24:00</v>
      </c>
      <c r="K7" s="63"/>
      <c r="L7" s="4"/>
      <c r="M7" s="4"/>
    </row>
    <row r="8" spans="1:13" ht="17.399999999999999" x14ac:dyDescent="0.25">
      <c r="A8" s="181" t="s">
        <v>51</v>
      </c>
      <c r="B8" s="286" t="s">
        <v>52</v>
      </c>
      <c r="C8" s="287"/>
      <c r="D8" s="288"/>
      <c r="E8" s="63"/>
      <c r="F8" s="300" t="str">
        <f>'Annex 1 LV, HV and UMS charges'!G8</f>
        <v>Weekends</v>
      </c>
      <c r="G8" s="301"/>
      <c r="H8" s="177" t="str">
        <f>IF('Annex 1 LV, HV and UMS charges'!I8=0,"",'Annex 1 LV, HV and UMS charges'!I8)</f>
        <v/>
      </c>
      <c r="I8" s="177" t="str">
        <f>IF('Annex 1 LV, HV and UMS charges'!J8=0,"",'Annex 1 LV, HV and UMS charges'!J8)</f>
        <v/>
      </c>
      <c r="J8" s="168" t="str">
        <f>IF('Annex 1 LV, HV and UMS charges'!K8=0,"",'Annex 1 LV, HV and UMS charges'!K8)</f>
        <v>00:00 to 24:00</v>
      </c>
      <c r="K8" s="63"/>
      <c r="L8" s="4"/>
      <c r="M8" s="4"/>
    </row>
    <row r="9" spans="1:13" s="62" customFormat="1" ht="20.100000000000001" customHeight="1" x14ac:dyDescent="0.25">
      <c r="A9" s="182"/>
      <c r="B9" s="182"/>
      <c r="C9" s="292"/>
      <c r="D9" s="293"/>
      <c r="E9" s="63"/>
      <c r="F9" s="300" t="str">
        <f>'Annex 1 LV, HV and UMS charges'!G9</f>
        <v>Notes</v>
      </c>
      <c r="G9" s="301"/>
      <c r="H9" s="286" t="s">
        <v>52</v>
      </c>
      <c r="I9" s="287"/>
      <c r="J9" s="288"/>
      <c r="K9" s="63"/>
      <c r="L9" s="40"/>
      <c r="M9" s="40"/>
    </row>
    <row r="10" spans="1:13" ht="20.100000000000001" customHeight="1" x14ac:dyDescent="0.25">
      <c r="A10" s="183"/>
      <c r="B10" s="289"/>
      <c r="C10" s="290"/>
      <c r="D10" s="290"/>
      <c r="E10" s="291"/>
      <c r="F10" s="63"/>
      <c r="G10" s="292"/>
      <c r="H10" s="293"/>
      <c r="I10" s="184"/>
      <c r="J10" s="184"/>
    </row>
    <row r="11" spans="1:13" ht="37.35" customHeight="1" x14ac:dyDescent="0.25">
      <c r="A11" s="22" t="s">
        <v>53</v>
      </c>
      <c r="B11" s="22" t="s">
        <v>1086</v>
      </c>
      <c r="C11" s="11" t="s">
        <v>55</v>
      </c>
      <c r="D11" s="45" t="s">
        <v>56</v>
      </c>
      <c r="E11" s="45" t="s">
        <v>57</v>
      </c>
      <c r="F11" s="45" t="s">
        <v>58</v>
      </c>
      <c r="G11" s="11" t="s">
        <v>59</v>
      </c>
      <c r="H11" s="11" t="s">
        <v>60</v>
      </c>
      <c r="I11" s="11" t="s">
        <v>61</v>
      </c>
      <c r="J11" s="11" t="s">
        <v>62</v>
      </c>
    </row>
    <row r="12" spans="1:13" ht="19.8" customHeight="1" x14ac:dyDescent="0.25">
      <c r="A12" s="134" t="s">
        <v>1087</v>
      </c>
      <c r="B12" s="21" t="s">
        <v>1758</v>
      </c>
      <c r="C12" s="135" t="str">
        <f>VLOOKUP(MID(A12,FIND(":",A12)+2,LEN(A12)-(FIND(":",A12)+1)),'Annex 1 LV, HV and UMS charges'!$A$11:$C$43,3,FALSE)</f>
        <v>0, 1, 2</v>
      </c>
      <c r="D12" s="230">
        <v>8.1709999999999994</v>
      </c>
      <c r="E12" s="231">
        <v>1.0569999999999999</v>
      </c>
      <c r="F12" s="232">
        <v>6.3E-2</v>
      </c>
      <c r="G12" s="218">
        <v>5.86</v>
      </c>
      <c r="H12" s="223">
        <v>0</v>
      </c>
      <c r="I12" s="223">
        <v>0</v>
      </c>
      <c r="J12" s="223">
        <v>0</v>
      </c>
    </row>
    <row r="13" spans="1:13" ht="19.5" customHeight="1" x14ac:dyDescent="0.25">
      <c r="A13" s="134" t="s">
        <v>1088</v>
      </c>
      <c r="B13" s="21" t="s">
        <v>1759</v>
      </c>
      <c r="C13" s="135" t="str">
        <f>VLOOKUP(MID(A13,FIND(":",A13)+2,LEN(A13)-(FIND(":",A13)+1)),'Annex 1 LV, HV and UMS charges'!$A$11:$C$43,3,FALSE)</f>
        <v>2</v>
      </c>
      <c r="D13" s="230">
        <v>8.1709999999999994</v>
      </c>
      <c r="E13" s="231">
        <v>1.0569999999999999</v>
      </c>
      <c r="F13" s="232">
        <v>6.3E-2</v>
      </c>
      <c r="G13" s="223">
        <v>0</v>
      </c>
      <c r="H13" s="223">
        <v>0</v>
      </c>
      <c r="I13" s="223">
        <v>0</v>
      </c>
      <c r="J13" s="223">
        <v>0</v>
      </c>
    </row>
    <row r="14" spans="1:13" ht="19.5" customHeight="1" x14ac:dyDescent="0.25">
      <c r="A14" s="134" t="s">
        <v>1089</v>
      </c>
      <c r="B14" s="21" t="s">
        <v>1090</v>
      </c>
      <c r="C14" s="135" t="str">
        <f>VLOOKUP(MID(A14,FIND(":",A14)+2,LEN(A14)-(FIND(":",A14)+1)),'Annex 1 LV, HV and UMS charges'!$A$11:$C$43,3,FALSE)</f>
        <v>0, 3, 4, 5-8</v>
      </c>
      <c r="D14" s="230">
        <v>8.2739999999999991</v>
      </c>
      <c r="E14" s="231">
        <v>1.071</v>
      </c>
      <c r="F14" s="232">
        <v>6.4000000000000001E-2</v>
      </c>
      <c r="G14" s="218">
        <v>7.93</v>
      </c>
      <c r="H14" s="223">
        <v>0</v>
      </c>
      <c r="I14" s="223">
        <v>0</v>
      </c>
      <c r="J14" s="223">
        <v>0</v>
      </c>
    </row>
    <row r="15" spans="1:13" ht="19.5" customHeight="1" x14ac:dyDescent="0.25">
      <c r="A15" s="134" t="s">
        <v>1091</v>
      </c>
      <c r="B15" s="21" t="s">
        <v>1092</v>
      </c>
      <c r="C15" s="135" t="str">
        <f>VLOOKUP(MID(A15,FIND(":",A15)+2,LEN(A15)-(FIND(":",A15)+1)),'Annex 1 LV, HV and UMS charges'!$A$11:$C$43,3,FALSE)</f>
        <v>0, 3, 4, 5-8</v>
      </c>
      <c r="D15" s="230">
        <v>8.2739999999999991</v>
      </c>
      <c r="E15" s="231">
        <v>1.071</v>
      </c>
      <c r="F15" s="232">
        <v>6.4000000000000001E-2</v>
      </c>
      <c r="G15" s="218">
        <v>8.66</v>
      </c>
      <c r="H15" s="223">
        <v>0</v>
      </c>
      <c r="I15" s="223">
        <v>0</v>
      </c>
      <c r="J15" s="223">
        <v>0</v>
      </c>
    </row>
    <row r="16" spans="1:13" ht="19.5" customHeight="1" x14ac:dyDescent="0.25">
      <c r="A16" s="134" t="s">
        <v>1093</v>
      </c>
      <c r="B16" s="21" t="s">
        <v>1094</v>
      </c>
      <c r="C16" s="135" t="str">
        <f>VLOOKUP(MID(A16,FIND(":",A16)+2,LEN(A16)-(FIND(":",A16)+1)),'Annex 1 LV, HV and UMS charges'!$A$11:$C$43,3,FALSE)</f>
        <v>0, 3, 4, 5-8</v>
      </c>
      <c r="D16" s="230">
        <v>8.2739999999999991</v>
      </c>
      <c r="E16" s="231">
        <v>1.071</v>
      </c>
      <c r="F16" s="232">
        <v>6.4000000000000001E-2</v>
      </c>
      <c r="G16" s="218">
        <v>10.71</v>
      </c>
      <c r="H16" s="223">
        <v>0</v>
      </c>
      <c r="I16" s="223">
        <v>0</v>
      </c>
      <c r="J16" s="223">
        <v>0</v>
      </c>
    </row>
    <row r="17" spans="1:10" ht="19.5" customHeight="1" x14ac:dyDescent="0.25">
      <c r="A17" s="134" t="s">
        <v>1095</v>
      </c>
      <c r="B17" s="21" t="s">
        <v>1096</v>
      </c>
      <c r="C17" s="135" t="str">
        <f>VLOOKUP(MID(A17,FIND(":",A17)+2,LEN(A17)-(FIND(":",A17)+1)),'Annex 1 LV, HV and UMS charges'!$A$11:$C$43,3,FALSE)</f>
        <v>0, 3, 4, 5-8</v>
      </c>
      <c r="D17" s="230">
        <v>8.2739999999999991</v>
      </c>
      <c r="E17" s="231">
        <v>1.071</v>
      </c>
      <c r="F17" s="232">
        <v>6.4000000000000001E-2</v>
      </c>
      <c r="G17" s="218">
        <v>14.05</v>
      </c>
      <c r="H17" s="223">
        <v>0</v>
      </c>
      <c r="I17" s="223">
        <v>0</v>
      </c>
      <c r="J17" s="223">
        <v>0</v>
      </c>
    </row>
    <row r="18" spans="1:10" ht="19.5" customHeight="1" x14ac:dyDescent="0.25">
      <c r="A18" s="134" t="s">
        <v>1097</v>
      </c>
      <c r="B18" s="21" t="s">
        <v>1098</v>
      </c>
      <c r="C18" s="135" t="str">
        <f>VLOOKUP(MID(A18,FIND(":",A18)+2,LEN(A18)-(FIND(":",A18)+1)),'Annex 1 LV, HV and UMS charges'!$A$11:$C$43,3,FALSE)</f>
        <v>0, 3, 4, 5-8</v>
      </c>
      <c r="D18" s="230">
        <v>8.2739999999999991</v>
      </c>
      <c r="E18" s="231">
        <v>1.071</v>
      </c>
      <c r="F18" s="232">
        <v>6.4000000000000001E-2</v>
      </c>
      <c r="G18" s="218">
        <v>24.08</v>
      </c>
      <c r="H18" s="223">
        <v>0</v>
      </c>
      <c r="I18" s="223">
        <v>0</v>
      </c>
      <c r="J18" s="223">
        <v>0</v>
      </c>
    </row>
    <row r="19" spans="1:10" ht="19.5" customHeight="1" x14ac:dyDescent="0.25">
      <c r="A19" s="134" t="s">
        <v>1099</v>
      </c>
      <c r="B19" s="21" t="s">
        <v>1100</v>
      </c>
      <c r="C19" s="135" t="str">
        <f>VLOOKUP(MID(A19,FIND(":",A19)+2,LEN(A19)-(FIND(":",A19)+1)),'Annex 1 LV, HV and UMS charges'!$A$11:$C$43,3,FALSE)</f>
        <v>4</v>
      </c>
      <c r="D19" s="230">
        <v>8.2739999999999991</v>
      </c>
      <c r="E19" s="231">
        <v>1.071</v>
      </c>
      <c r="F19" s="232">
        <v>6.4000000000000001E-2</v>
      </c>
      <c r="G19" s="223">
        <v>0</v>
      </c>
      <c r="H19" s="223">
        <v>0</v>
      </c>
      <c r="I19" s="223">
        <v>0</v>
      </c>
      <c r="J19" s="223">
        <v>0</v>
      </c>
    </row>
    <row r="20" spans="1:10" ht="19.5" customHeight="1" x14ac:dyDescent="0.25">
      <c r="A20" s="134" t="s">
        <v>1101</v>
      </c>
      <c r="B20" s="21" t="s">
        <v>1102</v>
      </c>
      <c r="C20" s="135">
        <f>VLOOKUP(MID(A20,FIND(":",A20)+2,LEN(A20)-(FIND(":",A20)+1)),'Annex 1 LV, HV and UMS charges'!$A$11:$C$43,3,FALSE)</f>
        <v>0</v>
      </c>
      <c r="D20" s="230">
        <v>5.3490000000000002</v>
      </c>
      <c r="E20" s="231">
        <v>0.65900000000000003</v>
      </c>
      <c r="F20" s="232">
        <v>3.6999999999999998E-2</v>
      </c>
      <c r="G20" s="218">
        <v>9.3800000000000008</v>
      </c>
      <c r="H20" s="218">
        <v>5.28</v>
      </c>
      <c r="I20" s="235">
        <v>5.28</v>
      </c>
      <c r="J20" s="229">
        <v>0.16800000000000001</v>
      </c>
    </row>
    <row r="21" spans="1:10" ht="19.5" customHeight="1" x14ac:dyDescent="0.25">
      <c r="A21" s="134" t="s">
        <v>1103</v>
      </c>
      <c r="B21" s="21" t="s">
        <v>1104</v>
      </c>
      <c r="C21" s="135">
        <f>VLOOKUP(MID(A21,FIND(":",A21)+2,LEN(A21)-(FIND(":",A21)+1)),'Annex 1 LV, HV and UMS charges'!$A$11:$C$43,3,FALSE)</f>
        <v>0</v>
      </c>
      <c r="D21" s="230">
        <v>5.3490000000000002</v>
      </c>
      <c r="E21" s="231">
        <v>0.65900000000000003</v>
      </c>
      <c r="F21" s="232">
        <v>3.6999999999999998E-2</v>
      </c>
      <c r="G21" s="218">
        <v>38.33</v>
      </c>
      <c r="H21" s="218">
        <v>5.28</v>
      </c>
      <c r="I21" s="235">
        <v>5.28</v>
      </c>
      <c r="J21" s="229">
        <v>0.16800000000000001</v>
      </c>
    </row>
    <row r="22" spans="1:10" ht="19.5" customHeight="1" x14ac:dyDescent="0.25">
      <c r="A22" s="134" t="s">
        <v>1105</v>
      </c>
      <c r="B22" s="21" t="s">
        <v>1106</v>
      </c>
      <c r="C22" s="135">
        <f>VLOOKUP(MID(A22,FIND(":",A22)+2,LEN(A22)-(FIND(":",A22)+1)),'Annex 1 LV, HV and UMS charges'!$A$11:$C$43,3,FALSE)</f>
        <v>0</v>
      </c>
      <c r="D22" s="230">
        <v>5.3490000000000002</v>
      </c>
      <c r="E22" s="231">
        <v>0.65900000000000003</v>
      </c>
      <c r="F22" s="232">
        <v>3.6999999999999998E-2</v>
      </c>
      <c r="G22" s="218">
        <v>58.52</v>
      </c>
      <c r="H22" s="218">
        <v>5.28</v>
      </c>
      <c r="I22" s="235">
        <v>5.28</v>
      </c>
      <c r="J22" s="229">
        <v>0.16800000000000001</v>
      </c>
    </row>
    <row r="23" spans="1:10" ht="19.5" customHeight="1" x14ac:dyDescent="0.25">
      <c r="A23" s="134" t="s">
        <v>1107</v>
      </c>
      <c r="B23" s="21" t="s">
        <v>1108</v>
      </c>
      <c r="C23" s="135">
        <f>VLOOKUP(MID(A23,FIND(":",A23)+2,LEN(A23)-(FIND(":",A23)+1)),'Annex 1 LV, HV and UMS charges'!$A$11:$C$43,3,FALSE)</f>
        <v>0</v>
      </c>
      <c r="D23" s="230">
        <v>5.3490000000000002</v>
      </c>
      <c r="E23" s="231">
        <v>0.65900000000000003</v>
      </c>
      <c r="F23" s="232">
        <v>3.6999999999999998E-2</v>
      </c>
      <c r="G23" s="218">
        <v>88.72</v>
      </c>
      <c r="H23" s="218">
        <v>5.28</v>
      </c>
      <c r="I23" s="235">
        <v>5.28</v>
      </c>
      <c r="J23" s="229">
        <v>0.16800000000000001</v>
      </c>
    </row>
    <row r="24" spans="1:10" ht="19.5" customHeight="1" x14ac:dyDescent="0.25">
      <c r="A24" s="134" t="s">
        <v>1109</v>
      </c>
      <c r="B24" s="21" t="s">
        <v>1110</v>
      </c>
      <c r="C24" s="135">
        <f>VLOOKUP(MID(A24,FIND(":",A24)+2,LEN(A24)-(FIND(":",A24)+1)),'Annex 1 LV, HV and UMS charges'!$A$11:$C$43,3,FALSE)</f>
        <v>0</v>
      </c>
      <c r="D24" s="230">
        <v>5.3490000000000002</v>
      </c>
      <c r="E24" s="231">
        <v>0.65900000000000003</v>
      </c>
      <c r="F24" s="232">
        <v>3.6999999999999998E-2</v>
      </c>
      <c r="G24" s="218">
        <v>164.88</v>
      </c>
      <c r="H24" s="218">
        <v>5.28</v>
      </c>
      <c r="I24" s="235">
        <v>5.28</v>
      </c>
      <c r="J24" s="229">
        <v>0.16800000000000001</v>
      </c>
    </row>
    <row r="25" spans="1:10" ht="19.5" customHeight="1" x14ac:dyDescent="0.25">
      <c r="A25" s="134" t="s">
        <v>1111</v>
      </c>
      <c r="B25" s="21" t="s">
        <v>1760</v>
      </c>
      <c r="C25" s="135" t="str">
        <f>VLOOKUP(MID(A25,FIND(":",A25)+2,LEN(A25)-(FIND(":",A25)+1)),'Annex 1 LV, HV and UMS charges'!$A$11:$C$43,3,FALSE)</f>
        <v>0, 1 or 8</v>
      </c>
      <c r="D25" s="233">
        <v>22.61</v>
      </c>
      <c r="E25" s="234">
        <v>2.0750000000000002</v>
      </c>
      <c r="F25" s="232">
        <v>0.84499999999999997</v>
      </c>
      <c r="G25" s="223">
        <v>0</v>
      </c>
      <c r="H25" s="223">
        <v>0</v>
      </c>
      <c r="I25" s="223">
        <v>0</v>
      </c>
      <c r="J25" s="223">
        <v>0</v>
      </c>
    </row>
    <row r="26" spans="1:10" ht="19.5" customHeight="1" x14ac:dyDescent="0.25">
      <c r="A26" s="134" t="s">
        <v>1112</v>
      </c>
      <c r="B26" s="21" t="s">
        <v>1761</v>
      </c>
      <c r="C26" s="135">
        <f>VLOOKUP(MID(A26,FIND(":",A26)+2,LEN(A26)-(FIND(":",A26)+1)),'Annex 1 LV, HV and UMS charges'!$A$11:$C$43,3,FALSE)</f>
        <v>0</v>
      </c>
      <c r="D26" s="230">
        <v>-7.7110000000000003</v>
      </c>
      <c r="E26" s="231">
        <v>-0.998</v>
      </c>
      <c r="F26" s="232">
        <v>-0.06</v>
      </c>
      <c r="G26" s="218">
        <v>0</v>
      </c>
      <c r="H26" s="223">
        <v>0</v>
      </c>
      <c r="I26" s="223">
        <v>0</v>
      </c>
      <c r="J26" s="223">
        <v>0</v>
      </c>
    </row>
    <row r="27" spans="1:10" ht="19.5" customHeight="1" x14ac:dyDescent="0.25">
      <c r="A27" s="134" t="s">
        <v>1113</v>
      </c>
      <c r="B27" s="21" t="s">
        <v>1114</v>
      </c>
      <c r="C27" s="135">
        <f>VLOOKUP(MID(A27,FIND(":",A27)+2,LEN(A27)-(FIND(":",A27)+1)),'Annex 1 LV, HV and UMS charges'!$A$11:$C$43,3,FALSE)</f>
        <v>0</v>
      </c>
      <c r="D27" s="230">
        <v>-7.7110000000000003</v>
      </c>
      <c r="E27" s="231">
        <v>-0.998</v>
      </c>
      <c r="F27" s="232">
        <v>-0.06</v>
      </c>
      <c r="G27" s="218">
        <v>0</v>
      </c>
      <c r="H27" s="223">
        <v>0</v>
      </c>
      <c r="I27" s="223">
        <v>0</v>
      </c>
      <c r="J27" s="229">
        <v>0.27900000000000003</v>
      </c>
    </row>
    <row r="28" spans="1:10" ht="19.5" customHeight="1" x14ac:dyDescent="0.25">
      <c r="A28" s="136" t="s">
        <v>1115</v>
      </c>
      <c r="B28" s="21" t="s">
        <v>1762</v>
      </c>
      <c r="C28" s="135" t="str">
        <f>VLOOKUP(MID(A28,FIND(":",A28)+2,LEN(A28)-(FIND(":",A28)+1)),'Annex 1 LV, HV and UMS charges'!$A$11:$C$43,3,FALSE)</f>
        <v>0, 1, 2</v>
      </c>
      <c r="D28" s="230">
        <v>6.4539999999999997</v>
      </c>
      <c r="E28" s="231">
        <v>0.83499999999999996</v>
      </c>
      <c r="F28" s="232">
        <v>0.05</v>
      </c>
      <c r="G28" s="218">
        <v>4.63</v>
      </c>
      <c r="H28" s="223">
        <v>0</v>
      </c>
      <c r="I28" s="223">
        <v>0</v>
      </c>
      <c r="J28" s="223">
        <v>0</v>
      </c>
    </row>
    <row r="29" spans="1:10" ht="19.5" customHeight="1" x14ac:dyDescent="0.25">
      <c r="A29" s="136" t="s">
        <v>1116</v>
      </c>
      <c r="B29" s="21" t="s">
        <v>1763</v>
      </c>
      <c r="C29" s="135" t="str">
        <f>VLOOKUP(MID(A29,FIND(":",A29)+2,LEN(A29)-(FIND(":",A29)+1)),'Annex 1 LV, HV and UMS charges'!$A$11:$C$43,3,FALSE)</f>
        <v>2</v>
      </c>
      <c r="D29" s="230">
        <v>6.4539999999999997</v>
      </c>
      <c r="E29" s="231">
        <v>0.83499999999999996</v>
      </c>
      <c r="F29" s="232">
        <v>0.05</v>
      </c>
      <c r="G29" s="223">
        <v>0</v>
      </c>
      <c r="H29" s="223">
        <v>0</v>
      </c>
      <c r="I29" s="223">
        <v>0</v>
      </c>
      <c r="J29" s="223">
        <v>0</v>
      </c>
    </row>
    <row r="30" spans="1:10" ht="19.5" customHeight="1" x14ac:dyDescent="0.25">
      <c r="A30" s="136" t="s">
        <v>1117</v>
      </c>
      <c r="B30" s="21" t="s">
        <v>1118</v>
      </c>
      <c r="C30" s="135" t="str">
        <f>VLOOKUP(MID(A30,FIND(":",A30)+2,LEN(A30)-(FIND(":",A30)+1)),'Annex 1 LV, HV and UMS charges'!$A$11:$C$43,3,FALSE)</f>
        <v>0, 3, 4, 5-8</v>
      </c>
      <c r="D30" s="230">
        <v>6.5350000000000001</v>
      </c>
      <c r="E30" s="231">
        <v>0.84599999999999997</v>
      </c>
      <c r="F30" s="232">
        <v>5.0999999999999997E-2</v>
      </c>
      <c r="G30" s="218">
        <v>6.26</v>
      </c>
      <c r="H30" s="223">
        <v>0</v>
      </c>
      <c r="I30" s="223">
        <v>0</v>
      </c>
      <c r="J30" s="223">
        <v>0</v>
      </c>
    </row>
    <row r="31" spans="1:10" ht="19.5" customHeight="1" x14ac:dyDescent="0.25">
      <c r="A31" s="136" t="s">
        <v>1119</v>
      </c>
      <c r="B31" s="21" t="s">
        <v>1120</v>
      </c>
      <c r="C31" s="135" t="str">
        <f>VLOOKUP(MID(A31,FIND(":",A31)+2,LEN(A31)-(FIND(":",A31)+1)),'Annex 1 LV, HV and UMS charges'!$A$11:$C$43,3,FALSE)</f>
        <v>0, 3, 4, 5-8</v>
      </c>
      <c r="D31" s="230">
        <v>6.5350000000000001</v>
      </c>
      <c r="E31" s="231">
        <v>0.84599999999999997</v>
      </c>
      <c r="F31" s="232">
        <v>5.0999999999999997E-2</v>
      </c>
      <c r="G31" s="218">
        <v>6.84</v>
      </c>
      <c r="H31" s="223">
        <v>0</v>
      </c>
      <c r="I31" s="223">
        <v>0</v>
      </c>
      <c r="J31" s="223">
        <v>0</v>
      </c>
    </row>
    <row r="32" spans="1:10" ht="19.5" customHeight="1" x14ac:dyDescent="0.25">
      <c r="A32" s="136" t="s">
        <v>1121</v>
      </c>
      <c r="B32" s="21" t="s">
        <v>1122</v>
      </c>
      <c r="C32" s="135" t="str">
        <f>VLOOKUP(MID(A32,FIND(":",A32)+2,LEN(A32)-(FIND(":",A32)+1)),'Annex 1 LV, HV and UMS charges'!$A$11:$C$43,3,FALSE)</f>
        <v>0, 3, 4, 5-8</v>
      </c>
      <c r="D32" s="230">
        <v>6.5350000000000001</v>
      </c>
      <c r="E32" s="231">
        <v>0.84599999999999997</v>
      </c>
      <c r="F32" s="232">
        <v>5.0999999999999997E-2</v>
      </c>
      <c r="G32" s="218">
        <v>8.4600000000000009</v>
      </c>
      <c r="H32" s="223">
        <v>0</v>
      </c>
      <c r="I32" s="223">
        <v>0</v>
      </c>
      <c r="J32" s="223">
        <v>0</v>
      </c>
    </row>
    <row r="33" spans="1:10" ht="19.5" customHeight="1" x14ac:dyDescent="0.25">
      <c r="A33" s="136" t="s">
        <v>1123</v>
      </c>
      <c r="B33" s="21" t="s">
        <v>1124</v>
      </c>
      <c r="C33" s="135" t="str">
        <f>VLOOKUP(MID(A33,FIND(":",A33)+2,LEN(A33)-(FIND(":",A33)+1)),'Annex 1 LV, HV and UMS charges'!$A$11:$C$43,3,FALSE)</f>
        <v>0, 3, 4, 5-8</v>
      </c>
      <c r="D33" s="230">
        <v>6.5350000000000001</v>
      </c>
      <c r="E33" s="231">
        <v>0.84599999999999997</v>
      </c>
      <c r="F33" s="232">
        <v>5.0999999999999997E-2</v>
      </c>
      <c r="G33" s="218">
        <v>11.1</v>
      </c>
      <c r="H33" s="223">
        <v>0</v>
      </c>
      <c r="I33" s="223">
        <v>0</v>
      </c>
      <c r="J33" s="223">
        <v>0</v>
      </c>
    </row>
    <row r="34" spans="1:10" ht="19.5" customHeight="1" x14ac:dyDescent="0.25">
      <c r="A34" s="136" t="s">
        <v>1125</v>
      </c>
      <c r="B34" s="21" t="s">
        <v>1126</v>
      </c>
      <c r="C34" s="135" t="str">
        <f>VLOOKUP(MID(A34,FIND(":",A34)+2,LEN(A34)-(FIND(":",A34)+1)),'Annex 1 LV, HV and UMS charges'!$A$11:$C$43,3,FALSE)</f>
        <v>0, 3, 4, 5-8</v>
      </c>
      <c r="D34" s="230">
        <v>6.5350000000000001</v>
      </c>
      <c r="E34" s="231">
        <v>0.84599999999999997</v>
      </c>
      <c r="F34" s="232">
        <v>5.0999999999999997E-2</v>
      </c>
      <c r="G34" s="218">
        <v>19.02</v>
      </c>
      <c r="H34" s="223">
        <v>0</v>
      </c>
      <c r="I34" s="223">
        <v>0</v>
      </c>
      <c r="J34" s="223">
        <v>0</v>
      </c>
    </row>
    <row r="35" spans="1:10" ht="19.5" customHeight="1" x14ac:dyDescent="0.25">
      <c r="A35" s="136" t="s">
        <v>1127</v>
      </c>
      <c r="B35" s="21" t="s">
        <v>1128</v>
      </c>
      <c r="C35" s="135" t="str">
        <f>VLOOKUP(MID(A35,FIND(":",A35)+2,LEN(A35)-(FIND(":",A35)+1)),'Annex 1 LV, HV and UMS charges'!$A$11:$C$43,3,FALSE)</f>
        <v>4</v>
      </c>
      <c r="D35" s="230">
        <v>6.5350000000000001</v>
      </c>
      <c r="E35" s="231">
        <v>0.84599999999999997</v>
      </c>
      <c r="F35" s="232">
        <v>5.0999999999999997E-2</v>
      </c>
      <c r="G35" s="223">
        <v>0</v>
      </c>
      <c r="H35" s="223">
        <v>0</v>
      </c>
      <c r="I35" s="223">
        <v>0</v>
      </c>
      <c r="J35" s="223">
        <v>0</v>
      </c>
    </row>
    <row r="36" spans="1:10" ht="19.5" customHeight="1" x14ac:dyDescent="0.25">
      <c r="A36" s="136" t="s">
        <v>1129</v>
      </c>
      <c r="B36" s="21" t="s">
        <v>1130</v>
      </c>
      <c r="C36" s="135">
        <f>VLOOKUP(MID(A36,FIND(":",A36)+2,LEN(A36)-(FIND(":",A36)+1)),'Annex 1 LV, HV and UMS charges'!$A$11:$C$43,3,FALSE)</f>
        <v>0</v>
      </c>
      <c r="D36" s="230">
        <v>4.2249999999999996</v>
      </c>
      <c r="E36" s="231">
        <v>0.52</v>
      </c>
      <c r="F36" s="232">
        <v>2.9000000000000001E-2</v>
      </c>
      <c r="G36" s="218">
        <v>7.41</v>
      </c>
      <c r="H36" s="218">
        <v>4.17</v>
      </c>
      <c r="I36" s="235">
        <v>4.17</v>
      </c>
      <c r="J36" s="229">
        <v>0.13200000000000001</v>
      </c>
    </row>
    <row r="37" spans="1:10" ht="19.5" customHeight="1" x14ac:dyDescent="0.25">
      <c r="A37" s="136" t="s">
        <v>1131</v>
      </c>
      <c r="B37" s="21" t="s">
        <v>1132</v>
      </c>
      <c r="C37" s="135">
        <f>VLOOKUP(MID(A37,FIND(":",A37)+2,LEN(A37)-(FIND(":",A37)+1)),'Annex 1 LV, HV and UMS charges'!$A$11:$C$43,3,FALSE)</f>
        <v>0</v>
      </c>
      <c r="D37" s="230">
        <v>4.2249999999999996</v>
      </c>
      <c r="E37" s="231">
        <v>0.52</v>
      </c>
      <c r="F37" s="232">
        <v>2.9000000000000001E-2</v>
      </c>
      <c r="G37" s="218">
        <v>30.27</v>
      </c>
      <c r="H37" s="218">
        <v>4.17</v>
      </c>
      <c r="I37" s="235">
        <v>4.17</v>
      </c>
      <c r="J37" s="229">
        <v>0.13200000000000001</v>
      </c>
    </row>
    <row r="38" spans="1:10" ht="19.5" customHeight="1" x14ac:dyDescent="0.25">
      <c r="A38" s="136" t="s">
        <v>1133</v>
      </c>
      <c r="B38" s="21" t="s">
        <v>1134</v>
      </c>
      <c r="C38" s="135">
        <f>VLOOKUP(MID(A38,FIND(":",A38)+2,LEN(A38)-(FIND(":",A38)+1)),'Annex 1 LV, HV and UMS charges'!$A$11:$C$43,3,FALSE)</f>
        <v>0</v>
      </c>
      <c r="D38" s="230">
        <v>4.2249999999999996</v>
      </c>
      <c r="E38" s="231">
        <v>0.52</v>
      </c>
      <c r="F38" s="232">
        <v>2.9000000000000001E-2</v>
      </c>
      <c r="G38" s="218">
        <v>46.22</v>
      </c>
      <c r="H38" s="218">
        <v>4.17</v>
      </c>
      <c r="I38" s="235">
        <v>4.17</v>
      </c>
      <c r="J38" s="229">
        <v>0.13200000000000001</v>
      </c>
    </row>
    <row r="39" spans="1:10" ht="19.5" customHeight="1" x14ac:dyDescent="0.25">
      <c r="A39" s="136" t="s">
        <v>1135</v>
      </c>
      <c r="B39" s="21" t="s">
        <v>1136</v>
      </c>
      <c r="C39" s="135">
        <f>VLOOKUP(MID(A39,FIND(":",A39)+2,LEN(A39)-(FIND(":",A39)+1)),'Annex 1 LV, HV and UMS charges'!$A$11:$C$43,3,FALSE)</f>
        <v>0</v>
      </c>
      <c r="D39" s="230">
        <v>4.2249999999999996</v>
      </c>
      <c r="E39" s="231">
        <v>0.52</v>
      </c>
      <c r="F39" s="232">
        <v>2.9000000000000001E-2</v>
      </c>
      <c r="G39" s="218">
        <v>70.08</v>
      </c>
      <c r="H39" s="218">
        <v>4.17</v>
      </c>
      <c r="I39" s="235">
        <v>4.17</v>
      </c>
      <c r="J39" s="229">
        <v>0.13200000000000001</v>
      </c>
    </row>
    <row r="40" spans="1:10" ht="19.5" customHeight="1" x14ac:dyDescent="0.25">
      <c r="A40" s="136" t="s">
        <v>1137</v>
      </c>
      <c r="B40" s="21" t="s">
        <v>1138</v>
      </c>
      <c r="C40" s="135">
        <f>VLOOKUP(MID(A40,FIND(":",A40)+2,LEN(A40)-(FIND(":",A40)+1)),'Annex 1 LV, HV and UMS charges'!$A$11:$C$43,3,FALSE)</f>
        <v>0</v>
      </c>
      <c r="D40" s="230">
        <v>4.2249999999999996</v>
      </c>
      <c r="E40" s="231">
        <v>0.52</v>
      </c>
      <c r="F40" s="232">
        <v>2.9000000000000001E-2</v>
      </c>
      <c r="G40" s="218">
        <v>130.22999999999999</v>
      </c>
      <c r="H40" s="218">
        <v>4.17</v>
      </c>
      <c r="I40" s="235">
        <v>4.17</v>
      </c>
      <c r="J40" s="229">
        <v>0.13200000000000001</v>
      </c>
    </row>
    <row r="41" spans="1:10" ht="19.5" customHeight="1" x14ac:dyDescent="0.25">
      <c r="A41" s="136" t="s">
        <v>1139</v>
      </c>
      <c r="B41" s="21" t="s">
        <v>1140</v>
      </c>
      <c r="C41" s="135">
        <f>VLOOKUP(MID(A41,FIND(":",A41)+2,LEN(A41)-(FIND(":",A41)+1)),'Annex 1 LV, HV and UMS charges'!$A$11:$C$43,3,FALSE)</f>
        <v>0</v>
      </c>
      <c r="D41" s="230">
        <v>4.1580000000000004</v>
      </c>
      <c r="E41" s="231">
        <v>0.45300000000000001</v>
      </c>
      <c r="F41" s="232">
        <v>2.1999999999999999E-2</v>
      </c>
      <c r="G41" s="218">
        <v>8.6</v>
      </c>
      <c r="H41" s="218">
        <v>5.98</v>
      </c>
      <c r="I41" s="235">
        <v>5.98</v>
      </c>
      <c r="J41" s="229">
        <v>0.126</v>
      </c>
    </row>
    <row r="42" spans="1:10" ht="19.5" customHeight="1" x14ac:dyDescent="0.25">
      <c r="A42" s="136" t="s">
        <v>1141</v>
      </c>
      <c r="B42" s="21" t="s">
        <v>1142</v>
      </c>
      <c r="C42" s="135">
        <f>VLOOKUP(MID(A42,FIND(":",A42)+2,LEN(A42)-(FIND(":",A42)+1)),'Annex 1 LV, HV and UMS charges'!$A$11:$C$43,3,FALSE)</f>
        <v>0</v>
      </c>
      <c r="D42" s="230">
        <v>4.1580000000000004</v>
      </c>
      <c r="E42" s="231">
        <v>0.45300000000000001</v>
      </c>
      <c r="F42" s="232">
        <v>2.1999999999999999E-2</v>
      </c>
      <c r="G42" s="218">
        <v>42.6</v>
      </c>
      <c r="H42" s="218">
        <v>5.98</v>
      </c>
      <c r="I42" s="235">
        <v>5.98</v>
      </c>
      <c r="J42" s="229">
        <v>0.126</v>
      </c>
    </row>
    <row r="43" spans="1:10" ht="19.5" customHeight="1" x14ac:dyDescent="0.25">
      <c r="A43" s="136" t="s">
        <v>1143</v>
      </c>
      <c r="B43" s="21" t="s">
        <v>1144</v>
      </c>
      <c r="C43" s="135">
        <f>VLOOKUP(MID(A43,FIND(":",A43)+2,LEN(A43)-(FIND(":",A43)+1)),'Annex 1 LV, HV and UMS charges'!$A$11:$C$43,3,FALSE)</f>
        <v>0</v>
      </c>
      <c r="D43" s="230">
        <v>4.1580000000000004</v>
      </c>
      <c r="E43" s="231">
        <v>0.45300000000000001</v>
      </c>
      <c r="F43" s="232">
        <v>2.1999999999999999E-2</v>
      </c>
      <c r="G43" s="218">
        <v>66.31</v>
      </c>
      <c r="H43" s="218">
        <v>5.98</v>
      </c>
      <c r="I43" s="235">
        <v>5.98</v>
      </c>
      <c r="J43" s="229">
        <v>0.126</v>
      </c>
    </row>
    <row r="44" spans="1:10" ht="19.5" customHeight="1" x14ac:dyDescent="0.25">
      <c r="A44" s="136" t="s">
        <v>1145</v>
      </c>
      <c r="B44" s="21" t="s">
        <v>1146</v>
      </c>
      <c r="C44" s="135">
        <f>VLOOKUP(MID(A44,FIND(":",A44)+2,LEN(A44)-(FIND(":",A44)+1)),'Annex 1 LV, HV and UMS charges'!$A$11:$C$43,3,FALSE)</f>
        <v>0</v>
      </c>
      <c r="D44" s="230">
        <v>4.1580000000000004</v>
      </c>
      <c r="E44" s="231">
        <v>0.45300000000000001</v>
      </c>
      <c r="F44" s="232">
        <v>2.1999999999999999E-2</v>
      </c>
      <c r="G44" s="218">
        <v>101.79</v>
      </c>
      <c r="H44" s="218">
        <v>5.98</v>
      </c>
      <c r="I44" s="235">
        <v>5.98</v>
      </c>
      <c r="J44" s="229">
        <v>0.126</v>
      </c>
    </row>
    <row r="45" spans="1:10" ht="19.5" customHeight="1" x14ac:dyDescent="0.25">
      <c r="A45" s="136" t="s">
        <v>1147</v>
      </c>
      <c r="B45" s="21" t="s">
        <v>1148</v>
      </c>
      <c r="C45" s="135">
        <f>VLOOKUP(MID(A45,FIND(":",A45)+2,LEN(A45)-(FIND(":",A45)+1)),'Annex 1 LV, HV and UMS charges'!$A$11:$C$43,3,FALSE)</f>
        <v>0</v>
      </c>
      <c r="D45" s="230">
        <v>4.1580000000000004</v>
      </c>
      <c r="E45" s="231">
        <v>0.45300000000000001</v>
      </c>
      <c r="F45" s="232">
        <v>2.1999999999999999E-2</v>
      </c>
      <c r="G45" s="218">
        <v>191.23</v>
      </c>
      <c r="H45" s="218">
        <v>5.98</v>
      </c>
      <c r="I45" s="235">
        <v>5.98</v>
      </c>
      <c r="J45" s="229">
        <v>0.126</v>
      </c>
    </row>
    <row r="46" spans="1:10" ht="19.5" customHeight="1" x14ac:dyDescent="0.25">
      <c r="A46" s="136" t="s">
        <v>1149</v>
      </c>
      <c r="B46" s="21" t="s">
        <v>1150</v>
      </c>
      <c r="C46" s="135">
        <f>VLOOKUP(MID(A46,FIND(":",A46)+2,LEN(A46)-(FIND(":",A46)+1)),'Annex 1 LV, HV and UMS charges'!$A$11:$C$43,3,FALSE)</f>
        <v>0</v>
      </c>
      <c r="D46" s="230">
        <v>2.6080000000000001</v>
      </c>
      <c r="E46" s="231">
        <v>0.23599999999999999</v>
      </c>
      <c r="F46" s="232">
        <v>8.0000000000000002E-3</v>
      </c>
      <c r="G46" s="218">
        <v>90.34</v>
      </c>
      <c r="H46" s="218">
        <v>7.88</v>
      </c>
      <c r="I46" s="235">
        <v>7.88</v>
      </c>
      <c r="J46" s="229">
        <v>7.0000000000000007E-2</v>
      </c>
    </row>
    <row r="47" spans="1:10" ht="19.5" customHeight="1" x14ac:dyDescent="0.25">
      <c r="A47" s="136" t="s">
        <v>1151</v>
      </c>
      <c r="B47" s="21" t="s">
        <v>1152</v>
      </c>
      <c r="C47" s="135">
        <f>VLOOKUP(MID(A47,FIND(":",A47)+2,LEN(A47)-(FIND(":",A47)+1)),'Annex 1 LV, HV and UMS charges'!$A$11:$C$43,3,FALSE)</f>
        <v>0</v>
      </c>
      <c r="D47" s="230">
        <v>2.6080000000000001</v>
      </c>
      <c r="E47" s="231">
        <v>0.23599999999999999</v>
      </c>
      <c r="F47" s="232">
        <v>8.0000000000000002E-3</v>
      </c>
      <c r="G47" s="218">
        <v>331.53</v>
      </c>
      <c r="H47" s="218">
        <v>7.88</v>
      </c>
      <c r="I47" s="235">
        <v>7.88</v>
      </c>
      <c r="J47" s="229">
        <v>7.0000000000000007E-2</v>
      </c>
    </row>
    <row r="48" spans="1:10" ht="19.5" customHeight="1" x14ac:dyDescent="0.25">
      <c r="A48" s="136" t="s">
        <v>1153</v>
      </c>
      <c r="B48" s="21" t="s">
        <v>1154</v>
      </c>
      <c r="C48" s="135">
        <f>VLOOKUP(MID(A48,FIND(":",A48)+2,LEN(A48)-(FIND(":",A48)+1)),'Annex 1 LV, HV and UMS charges'!$A$11:$C$43,3,FALSE)</f>
        <v>0</v>
      </c>
      <c r="D48" s="230">
        <v>2.6080000000000001</v>
      </c>
      <c r="E48" s="231">
        <v>0.23599999999999999</v>
      </c>
      <c r="F48" s="232">
        <v>8.0000000000000002E-3</v>
      </c>
      <c r="G48" s="218">
        <v>796.4</v>
      </c>
      <c r="H48" s="218">
        <v>7.88</v>
      </c>
      <c r="I48" s="235">
        <v>7.88</v>
      </c>
      <c r="J48" s="229">
        <v>7.0000000000000007E-2</v>
      </c>
    </row>
    <row r="49" spans="1:10" ht="19.5" customHeight="1" x14ac:dyDescent="0.25">
      <c r="A49" s="136" t="s">
        <v>1155</v>
      </c>
      <c r="B49" s="21" t="s">
        <v>1156</v>
      </c>
      <c r="C49" s="135">
        <f>VLOOKUP(MID(A49,FIND(":",A49)+2,LEN(A49)-(FIND(":",A49)+1)),'Annex 1 LV, HV and UMS charges'!$A$11:$C$43,3,FALSE)</f>
        <v>0</v>
      </c>
      <c r="D49" s="230">
        <v>2.6080000000000001</v>
      </c>
      <c r="E49" s="231">
        <v>0.23599999999999999</v>
      </c>
      <c r="F49" s="232">
        <v>8.0000000000000002E-3</v>
      </c>
      <c r="G49" s="218">
        <v>1418.43</v>
      </c>
      <c r="H49" s="218">
        <v>7.88</v>
      </c>
      <c r="I49" s="235">
        <v>7.88</v>
      </c>
      <c r="J49" s="229">
        <v>7.0000000000000007E-2</v>
      </c>
    </row>
    <row r="50" spans="1:10" ht="19.5" customHeight="1" x14ac:dyDescent="0.25">
      <c r="A50" s="136" t="s">
        <v>1157</v>
      </c>
      <c r="B50" s="21" t="s">
        <v>1158</v>
      </c>
      <c r="C50" s="135">
        <f>VLOOKUP(MID(A50,FIND(":",A50)+2,LEN(A50)-(FIND(":",A50)+1)),'Annex 1 LV, HV and UMS charges'!$A$11:$C$43,3,FALSE)</f>
        <v>0</v>
      </c>
      <c r="D50" s="230">
        <v>2.6080000000000001</v>
      </c>
      <c r="E50" s="231">
        <v>0.23599999999999999</v>
      </c>
      <c r="F50" s="232">
        <v>8.0000000000000002E-3</v>
      </c>
      <c r="G50" s="218">
        <v>3434.56</v>
      </c>
      <c r="H50" s="218">
        <v>7.88</v>
      </c>
      <c r="I50" s="235">
        <v>7.88</v>
      </c>
      <c r="J50" s="229">
        <v>7.0000000000000007E-2</v>
      </c>
    </row>
    <row r="51" spans="1:10" ht="19.5" customHeight="1" x14ac:dyDescent="0.25">
      <c r="A51" s="136" t="s">
        <v>1159</v>
      </c>
      <c r="B51" s="21" t="s">
        <v>1764</v>
      </c>
      <c r="C51" s="135" t="str">
        <f>VLOOKUP(MID(A51,FIND(":",A51)+2,LEN(A51)-(FIND(":",A51)+1)),'Annex 1 LV, HV and UMS charges'!$A$11:$C$43,3,FALSE)</f>
        <v>0, 1 or 8</v>
      </c>
      <c r="D51" s="233">
        <v>17.859000000000002</v>
      </c>
      <c r="E51" s="234">
        <v>1.639</v>
      </c>
      <c r="F51" s="232">
        <v>0.66800000000000004</v>
      </c>
      <c r="G51" s="223">
        <v>0</v>
      </c>
      <c r="H51" s="223">
        <v>0</v>
      </c>
      <c r="I51" s="223">
        <v>0</v>
      </c>
      <c r="J51" s="223">
        <v>0</v>
      </c>
    </row>
    <row r="52" spans="1:10" ht="19.5" customHeight="1" x14ac:dyDescent="0.25">
      <c r="A52" s="136" t="s">
        <v>1160</v>
      </c>
      <c r="B52" s="21" t="s">
        <v>1765</v>
      </c>
      <c r="C52" s="135">
        <f>VLOOKUP(MID(A52,FIND(":",A52)+2,LEN(A52)-(FIND(":",A52)+1)),'Annex 1 LV, HV and UMS charges'!$A$11:$C$43,3,FALSE)</f>
        <v>0</v>
      </c>
      <c r="D52" s="230">
        <v>-7.7110000000000003</v>
      </c>
      <c r="E52" s="231">
        <v>-0.998</v>
      </c>
      <c r="F52" s="232">
        <v>-0.06</v>
      </c>
      <c r="G52" s="218">
        <v>0</v>
      </c>
      <c r="H52" s="223">
        <v>0</v>
      </c>
      <c r="I52" s="223">
        <v>0</v>
      </c>
      <c r="J52" s="223">
        <v>0</v>
      </c>
    </row>
    <row r="53" spans="1:10" ht="19.5" customHeight="1" x14ac:dyDescent="0.25">
      <c r="A53" s="136" t="s">
        <v>1161</v>
      </c>
      <c r="B53" s="21" t="s">
        <v>1766</v>
      </c>
      <c r="C53" s="135">
        <f>VLOOKUP(MID(A53,FIND(":",A53)+2,LEN(A53)-(FIND(":",A53)+1)),'Annex 1 LV, HV and UMS charges'!$A$11:$C$43,3,FALSE)</f>
        <v>0</v>
      </c>
      <c r="D53" s="230">
        <v>-6.4219999999999997</v>
      </c>
      <c r="E53" s="231">
        <v>-0.80500000000000005</v>
      </c>
      <c r="F53" s="232">
        <v>-4.7E-2</v>
      </c>
      <c r="G53" s="218">
        <v>0</v>
      </c>
      <c r="H53" s="223">
        <v>0</v>
      </c>
      <c r="I53" s="223">
        <v>0</v>
      </c>
      <c r="J53" s="223">
        <v>0</v>
      </c>
    </row>
    <row r="54" spans="1:10" ht="19.5" customHeight="1" x14ac:dyDescent="0.25">
      <c r="A54" s="136" t="s">
        <v>1162</v>
      </c>
      <c r="B54" s="21" t="s">
        <v>1163</v>
      </c>
      <c r="C54" s="135">
        <f>VLOOKUP(MID(A54,FIND(":",A54)+2,LEN(A54)-(FIND(":",A54)+1)),'Annex 1 LV, HV and UMS charges'!$A$11:$C$43,3,FALSE)</f>
        <v>0</v>
      </c>
      <c r="D54" s="230">
        <v>-7.7110000000000003</v>
      </c>
      <c r="E54" s="231">
        <v>-0.998</v>
      </c>
      <c r="F54" s="232">
        <v>-0.06</v>
      </c>
      <c r="G54" s="218">
        <v>0</v>
      </c>
      <c r="H54" s="223">
        <v>0</v>
      </c>
      <c r="I54" s="223">
        <v>0</v>
      </c>
      <c r="J54" s="229">
        <v>0.27900000000000003</v>
      </c>
    </row>
    <row r="55" spans="1:10" ht="19.5" customHeight="1" x14ac:dyDescent="0.25">
      <c r="A55" s="136" t="s">
        <v>1164</v>
      </c>
      <c r="B55" s="21"/>
      <c r="C55" s="135">
        <f>VLOOKUP(MID(A55,FIND(":",A55)+2,LEN(A55)-(FIND(":",A55)+1)),'Annex 1 LV, HV and UMS charges'!$A$11:$C$43,3,FALSE)</f>
        <v>0</v>
      </c>
      <c r="D55" s="230">
        <v>-6.4219999999999997</v>
      </c>
      <c r="E55" s="231">
        <v>-0.80500000000000005</v>
      </c>
      <c r="F55" s="232">
        <v>-4.7E-2</v>
      </c>
      <c r="G55" s="218">
        <v>0</v>
      </c>
      <c r="H55" s="223">
        <v>0</v>
      </c>
      <c r="I55" s="223">
        <v>0</v>
      </c>
      <c r="J55" s="229">
        <v>0.20699999999999999</v>
      </c>
    </row>
    <row r="56" spans="1:10" ht="19.5" customHeight="1" x14ac:dyDescent="0.25">
      <c r="A56" s="136" t="s">
        <v>1165</v>
      </c>
      <c r="B56" s="21" t="s">
        <v>1166</v>
      </c>
      <c r="C56" s="135">
        <f>VLOOKUP(MID(A56,FIND(":",A56)+2,LEN(A56)-(FIND(":",A56)+1)),'Annex 1 LV, HV and UMS charges'!$A$11:$C$43,3,FALSE)</f>
        <v>0</v>
      </c>
      <c r="D56" s="230">
        <v>-3.9580000000000002</v>
      </c>
      <c r="E56" s="231">
        <v>-0.43099999999999999</v>
      </c>
      <c r="F56" s="232">
        <v>-2.1000000000000001E-2</v>
      </c>
      <c r="G56" s="218">
        <v>0</v>
      </c>
      <c r="H56" s="223">
        <v>0</v>
      </c>
      <c r="I56" s="223">
        <v>0</v>
      </c>
      <c r="J56" s="229">
        <v>0.17199999999999999</v>
      </c>
    </row>
    <row r="57" spans="1:10" ht="19.5" customHeight="1" x14ac:dyDescent="0.25">
      <c r="A57" s="134" t="s">
        <v>1167</v>
      </c>
      <c r="B57" s="21" t="s">
        <v>74</v>
      </c>
      <c r="C57" s="135" t="str">
        <f>VLOOKUP(MID(A57,FIND(":",A57)+2,LEN(A57)-(FIND(":",A57)+1)),'Annex 1 LV, HV and UMS charges'!$A$11:$C$43,3,FALSE)</f>
        <v>0, 1, 2</v>
      </c>
      <c r="D57" s="230">
        <v>5.0190000000000001</v>
      </c>
      <c r="E57" s="231">
        <v>0.65</v>
      </c>
      <c r="F57" s="232">
        <v>3.9E-2</v>
      </c>
      <c r="G57" s="218">
        <v>3.6</v>
      </c>
      <c r="H57" s="223">
        <v>0</v>
      </c>
      <c r="I57" s="223">
        <v>0</v>
      </c>
      <c r="J57" s="223">
        <v>0</v>
      </c>
    </row>
    <row r="58" spans="1:10" ht="19.5" customHeight="1" x14ac:dyDescent="0.25">
      <c r="A58" s="134" t="s">
        <v>1168</v>
      </c>
      <c r="B58" s="21" t="s">
        <v>74</v>
      </c>
      <c r="C58" s="135" t="str">
        <f>VLOOKUP(MID(A58,FIND(":",A58)+2,LEN(A58)-(FIND(":",A58)+1)),'Annex 1 LV, HV and UMS charges'!$A$11:$C$43,3,FALSE)</f>
        <v>2</v>
      </c>
      <c r="D58" s="230">
        <v>5.0190000000000001</v>
      </c>
      <c r="E58" s="231">
        <v>0.65</v>
      </c>
      <c r="F58" s="232">
        <v>3.9E-2</v>
      </c>
      <c r="G58" s="223">
        <v>0</v>
      </c>
      <c r="H58" s="223">
        <v>0</v>
      </c>
      <c r="I58" s="223">
        <v>0</v>
      </c>
      <c r="J58" s="223">
        <v>0</v>
      </c>
    </row>
    <row r="59" spans="1:10" ht="19.5" customHeight="1" x14ac:dyDescent="0.25">
      <c r="A59" s="134" t="s">
        <v>1169</v>
      </c>
      <c r="B59" s="21" t="s">
        <v>74</v>
      </c>
      <c r="C59" s="135" t="str">
        <f>VLOOKUP(MID(A59,FIND(":",A59)+2,LEN(A59)-(FIND(":",A59)+1)),'Annex 1 LV, HV and UMS charges'!$A$11:$C$43,3,FALSE)</f>
        <v>0, 3, 4, 5-8</v>
      </c>
      <c r="D59" s="230">
        <v>5.0830000000000002</v>
      </c>
      <c r="E59" s="231">
        <v>0.65800000000000003</v>
      </c>
      <c r="F59" s="232">
        <v>3.9E-2</v>
      </c>
      <c r="G59" s="218">
        <v>4.87</v>
      </c>
      <c r="H59" s="223">
        <v>0</v>
      </c>
      <c r="I59" s="223">
        <v>0</v>
      </c>
      <c r="J59" s="223">
        <v>0</v>
      </c>
    </row>
    <row r="60" spans="1:10" ht="19.5" customHeight="1" x14ac:dyDescent="0.25">
      <c r="A60" s="134" t="s">
        <v>1170</v>
      </c>
      <c r="B60" s="21" t="s">
        <v>74</v>
      </c>
      <c r="C60" s="135" t="str">
        <f>VLOOKUP(MID(A60,FIND(":",A60)+2,LEN(A60)-(FIND(":",A60)+1)),'Annex 1 LV, HV and UMS charges'!$A$11:$C$43,3,FALSE)</f>
        <v>0, 3, 4, 5-8</v>
      </c>
      <c r="D60" s="230">
        <v>5.0830000000000002</v>
      </c>
      <c r="E60" s="231">
        <v>0.65800000000000003</v>
      </c>
      <c r="F60" s="232">
        <v>3.9E-2</v>
      </c>
      <c r="G60" s="218">
        <v>5.32</v>
      </c>
      <c r="H60" s="223">
        <v>0</v>
      </c>
      <c r="I60" s="223">
        <v>0</v>
      </c>
      <c r="J60" s="223">
        <v>0</v>
      </c>
    </row>
    <row r="61" spans="1:10" ht="19.5" customHeight="1" x14ac:dyDescent="0.25">
      <c r="A61" s="134" t="s">
        <v>1171</v>
      </c>
      <c r="B61" s="21" t="s">
        <v>74</v>
      </c>
      <c r="C61" s="135" t="str">
        <f>VLOOKUP(MID(A61,FIND(":",A61)+2,LEN(A61)-(FIND(":",A61)+1)),'Annex 1 LV, HV and UMS charges'!$A$11:$C$43,3,FALSE)</f>
        <v>0, 3, 4, 5-8</v>
      </c>
      <c r="D61" s="230">
        <v>5.0830000000000002</v>
      </c>
      <c r="E61" s="231">
        <v>0.65800000000000003</v>
      </c>
      <c r="F61" s="232">
        <v>3.9E-2</v>
      </c>
      <c r="G61" s="218">
        <v>6.58</v>
      </c>
      <c r="H61" s="223">
        <v>0</v>
      </c>
      <c r="I61" s="223">
        <v>0</v>
      </c>
      <c r="J61" s="223">
        <v>0</v>
      </c>
    </row>
    <row r="62" spans="1:10" ht="19.5" customHeight="1" x14ac:dyDescent="0.25">
      <c r="A62" s="134" t="s">
        <v>1172</v>
      </c>
      <c r="B62" s="21" t="s">
        <v>74</v>
      </c>
      <c r="C62" s="135" t="str">
        <f>VLOOKUP(MID(A62,FIND(":",A62)+2,LEN(A62)-(FIND(":",A62)+1)),'Annex 1 LV, HV and UMS charges'!$A$11:$C$43,3,FALSE)</f>
        <v>0, 3, 4, 5-8</v>
      </c>
      <c r="D62" s="230">
        <v>5.0830000000000002</v>
      </c>
      <c r="E62" s="231">
        <v>0.65800000000000003</v>
      </c>
      <c r="F62" s="232">
        <v>3.9E-2</v>
      </c>
      <c r="G62" s="218">
        <v>8.6300000000000008</v>
      </c>
      <c r="H62" s="223">
        <v>0</v>
      </c>
      <c r="I62" s="223">
        <v>0</v>
      </c>
      <c r="J62" s="223">
        <v>0</v>
      </c>
    </row>
    <row r="63" spans="1:10" ht="19.5" customHeight="1" x14ac:dyDescent="0.25">
      <c r="A63" s="134" t="s">
        <v>1173</v>
      </c>
      <c r="B63" s="21" t="s">
        <v>74</v>
      </c>
      <c r="C63" s="135" t="str">
        <f>VLOOKUP(MID(A63,FIND(":",A63)+2,LEN(A63)-(FIND(":",A63)+1)),'Annex 1 LV, HV and UMS charges'!$A$11:$C$43,3,FALSE)</f>
        <v>0, 3, 4, 5-8</v>
      </c>
      <c r="D63" s="230">
        <v>5.0830000000000002</v>
      </c>
      <c r="E63" s="231">
        <v>0.65800000000000003</v>
      </c>
      <c r="F63" s="232">
        <v>3.9E-2</v>
      </c>
      <c r="G63" s="218">
        <v>14.79</v>
      </c>
      <c r="H63" s="223">
        <v>0</v>
      </c>
      <c r="I63" s="223">
        <v>0</v>
      </c>
      <c r="J63" s="223">
        <v>0</v>
      </c>
    </row>
    <row r="64" spans="1:10" ht="19.5" customHeight="1" x14ac:dyDescent="0.25">
      <c r="A64" s="134" t="s">
        <v>1174</v>
      </c>
      <c r="B64" s="21" t="s">
        <v>74</v>
      </c>
      <c r="C64" s="135" t="str">
        <f>VLOOKUP(MID(A64,FIND(":",A64)+2,LEN(A64)-(FIND(":",A64)+1)),'Annex 1 LV, HV and UMS charges'!$A$11:$C$43,3,FALSE)</f>
        <v>4</v>
      </c>
      <c r="D64" s="230">
        <v>5.0830000000000002</v>
      </c>
      <c r="E64" s="231">
        <v>0.65800000000000003</v>
      </c>
      <c r="F64" s="232">
        <v>3.9E-2</v>
      </c>
      <c r="G64" s="223">
        <v>0</v>
      </c>
      <c r="H64" s="223">
        <v>0</v>
      </c>
      <c r="I64" s="223">
        <v>0</v>
      </c>
      <c r="J64" s="223">
        <v>0</v>
      </c>
    </row>
    <row r="65" spans="1:10" ht="19.5" customHeight="1" x14ac:dyDescent="0.25">
      <c r="A65" s="134" t="s">
        <v>1175</v>
      </c>
      <c r="B65" s="21" t="s">
        <v>74</v>
      </c>
      <c r="C65" s="135">
        <f>VLOOKUP(MID(A65,FIND(":",A65)+2,LEN(A65)-(FIND(":",A65)+1)),'Annex 1 LV, HV and UMS charges'!$A$11:$C$43,3,FALSE)</f>
        <v>0</v>
      </c>
      <c r="D65" s="230">
        <v>3.286</v>
      </c>
      <c r="E65" s="231">
        <v>0.40500000000000003</v>
      </c>
      <c r="F65" s="232">
        <v>2.3E-2</v>
      </c>
      <c r="G65" s="218">
        <v>5.76</v>
      </c>
      <c r="H65" s="218">
        <v>3.25</v>
      </c>
      <c r="I65" s="235">
        <v>3.25</v>
      </c>
      <c r="J65" s="229">
        <v>0.10299999999999999</v>
      </c>
    </row>
    <row r="66" spans="1:10" ht="19.5" customHeight="1" x14ac:dyDescent="0.25">
      <c r="A66" s="134" t="s">
        <v>1176</v>
      </c>
      <c r="B66" s="21" t="s">
        <v>74</v>
      </c>
      <c r="C66" s="135">
        <f>VLOOKUP(MID(A66,FIND(":",A66)+2,LEN(A66)-(FIND(":",A66)+1)),'Annex 1 LV, HV and UMS charges'!$A$11:$C$43,3,FALSE)</f>
        <v>0</v>
      </c>
      <c r="D66" s="230">
        <v>3.286</v>
      </c>
      <c r="E66" s="231">
        <v>0.40500000000000003</v>
      </c>
      <c r="F66" s="232">
        <v>2.3E-2</v>
      </c>
      <c r="G66" s="218">
        <v>23.54</v>
      </c>
      <c r="H66" s="218">
        <v>3.25</v>
      </c>
      <c r="I66" s="235">
        <v>3.25</v>
      </c>
      <c r="J66" s="229">
        <v>0.10299999999999999</v>
      </c>
    </row>
    <row r="67" spans="1:10" ht="19.5" customHeight="1" x14ac:dyDescent="0.25">
      <c r="A67" s="134" t="s">
        <v>1177</v>
      </c>
      <c r="B67" s="21" t="s">
        <v>74</v>
      </c>
      <c r="C67" s="135">
        <f>VLOOKUP(MID(A67,FIND(":",A67)+2,LEN(A67)-(FIND(":",A67)+1)),'Annex 1 LV, HV and UMS charges'!$A$11:$C$43,3,FALSE)</f>
        <v>0</v>
      </c>
      <c r="D67" s="230">
        <v>3.286</v>
      </c>
      <c r="E67" s="231">
        <v>0.40500000000000003</v>
      </c>
      <c r="F67" s="232">
        <v>2.3E-2</v>
      </c>
      <c r="G67" s="218">
        <v>35.950000000000003</v>
      </c>
      <c r="H67" s="218">
        <v>3.25</v>
      </c>
      <c r="I67" s="235">
        <v>3.25</v>
      </c>
      <c r="J67" s="229">
        <v>0.10299999999999999</v>
      </c>
    </row>
    <row r="68" spans="1:10" ht="19.5" customHeight="1" x14ac:dyDescent="0.25">
      <c r="A68" s="134" t="s">
        <v>1178</v>
      </c>
      <c r="B68" s="21" t="s">
        <v>74</v>
      </c>
      <c r="C68" s="135">
        <f>VLOOKUP(MID(A68,FIND(":",A68)+2,LEN(A68)-(FIND(":",A68)+1)),'Annex 1 LV, HV and UMS charges'!$A$11:$C$43,3,FALSE)</f>
        <v>0</v>
      </c>
      <c r="D68" s="230">
        <v>3.286</v>
      </c>
      <c r="E68" s="231">
        <v>0.40500000000000003</v>
      </c>
      <c r="F68" s="232">
        <v>2.3E-2</v>
      </c>
      <c r="G68" s="218">
        <v>54.5</v>
      </c>
      <c r="H68" s="218">
        <v>3.25</v>
      </c>
      <c r="I68" s="235">
        <v>3.25</v>
      </c>
      <c r="J68" s="229">
        <v>0.10299999999999999</v>
      </c>
    </row>
    <row r="69" spans="1:10" ht="19.5" customHeight="1" x14ac:dyDescent="0.25">
      <c r="A69" s="134" t="s">
        <v>1179</v>
      </c>
      <c r="B69" s="21" t="s">
        <v>74</v>
      </c>
      <c r="C69" s="135">
        <f>VLOOKUP(MID(A69,FIND(":",A69)+2,LEN(A69)-(FIND(":",A69)+1)),'Annex 1 LV, HV and UMS charges'!$A$11:$C$43,3,FALSE)</f>
        <v>0</v>
      </c>
      <c r="D69" s="230">
        <v>3.286</v>
      </c>
      <c r="E69" s="231">
        <v>0.40500000000000003</v>
      </c>
      <c r="F69" s="232">
        <v>2.3E-2</v>
      </c>
      <c r="G69" s="218">
        <v>101.28</v>
      </c>
      <c r="H69" s="218">
        <v>3.25</v>
      </c>
      <c r="I69" s="235">
        <v>3.25</v>
      </c>
      <c r="J69" s="229">
        <v>0.10299999999999999</v>
      </c>
    </row>
    <row r="70" spans="1:10" ht="19.5" customHeight="1" x14ac:dyDescent="0.25">
      <c r="A70" s="134" t="s">
        <v>1180</v>
      </c>
      <c r="B70" s="21" t="s">
        <v>74</v>
      </c>
      <c r="C70" s="135">
        <f>VLOOKUP(MID(A70,FIND(":",A70)+2,LEN(A70)-(FIND(":",A70)+1)),'Annex 1 LV, HV and UMS charges'!$A$11:$C$43,3,FALSE)</f>
        <v>0</v>
      </c>
      <c r="D70" s="230">
        <v>3.1589999999999998</v>
      </c>
      <c r="E70" s="231">
        <v>0.34399999999999997</v>
      </c>
      <c r="F70" s="232">
        <v>1.6E-2</v>
      </c>
      <c r="G70" s="218">
        <v>6.53</v>
      </c>
      <c r="H70" s="218">
        <v>4.54</v>
      </c>
      <c r="I70" s="235">
        <v>4.54</v>
      </c>
      <c r="J70" s="229">
        <v>9.5000000000000001E-2</v>
      </c>
    </row>
    <row r="71" spans="1:10" ht="19.5" customHeight="1" x14ac:dyDescent="0.25">
      <c r="A71" s="134" t="s">
        <v>1181</v>
      </c>
      <c r="B71" s="21" t="s">
        <v>74</v>
      </c>
      <c r="C71" s="135">
        <f>VLOOKUP(MID(A71,FIND(":",A71)+2,LEN(A71)-(FIND(":",A71)+1)),'Annex 1 LV, HV and UMS charges'!$A$11:$C$43,3,FALSE)</f>
        <v>0</v>
      </c>
      <c r="D71" s="230">
        <v>3.1589999999999998</v>
      </c>
      <c r="E71" s="231">
        <v>0.34399999999999997</v>
      </c>
      <c r="F71" s="232">
        <v>1.6E-2</v>
      </c>
      <c r="G71" s="218">
        <v>32.36</v>
      </c>
      <c r="H71" s="218">
        <v>4.54</v>
      </c>
      <c r="I71" s="235">
        <v>4.54</v>
      </c>
      <c r="J71" s="229">
        <v>9.5000000000000001E-2</v>
      </c>
    </row>
    <row r="72" spans="1:10" ht="19.5" customHeight="1" x14ac:dyDescent="0.25">
      <c r="A72" s="134" t="s">
        <v>1182</v>
      </c>
      <c r="B72" s="21" t="s">
        <v>74</v>
      </c>
      <c r="C72" s="135">
        <f>VLOOKUP(MID(A72,FIND(":",A72)+2,LEN(A72)-(FIND(":",A72)+1)),'Annex 1 LV, HV and UMS charges'!$A$11:$C$43,3,FALSE)</f>
        <v>0</v>
      </c>
      <c r="D72" s="230">
        <v>3.1589999999999998</v>
      </c>
      <c r="E72" s="231">
        <v>0.34399999999999997</v>
      </c>
      <c r="F72" s="232">
        <v>1.6E-2</v>
      </c>
      <c r="G72" s="218">
        <v>50.38</v>
      </c>
      <c r="H72" s="218">
        <v>4.54</v>
      </c>
      <c r="I72" s="235">
        <v>4.54</v>
      </c>
      <c r="J72" s="229">
        <v>9.5000000000000001E-2</v>
      </c>
    </row>
    <row r="73" spans="1:10" ht="19.5" customHeight="1" x14ac:dyDescent="0.25">
      <c r="A73" s="134" t="s">
        <v>1183</v>
      </c>
      <c r="B73" s="21" t="s">
        <v>74</v>
      </c>
      <c r="C73" s="135">
        <f>VLOOKUP(MID(A73,FIND(":",A73)+2,LEN(A73)-(FIND(":",A73)+1)),'Annex 1 LV, HV and UMS charges'!$A$11:$C$43,3,FALSE)</f>
        <v>0</v>
      </c>
      <c r="D73" s="230">
        <v>3.1589999999999998</v>
      </c>
      <c r="E73" s="231">
        <v>0.34399999999999997</v>
      </c>
      <c r="F73" s="232">
        <v>1.6E-2</v>
      </c>
      <c r="G73" s="218">
        <v>77.34</v>
      </c>
      <c r="H73" s="218">
        <v>4.54</v>
      </c>
      <c r="I73" s="235">
        <v>4.54</v>
      </c>
      <c r="J73" s="229">
        <v>9.5000000000000001E-2</v>
      </c>
    </row>
    <row r="74" spans="1:10" ht="19.5" customHeight="1" x14ac:dyDescent="0.25">
      <c r="A74" s="134" t="s">
        <v>1184</v>
      </c>
      <c r="B74" s="21" t="s">
        <v>74</v>
      </c>
      <c r="C74" s="135">
        <f>VLOOKUP(MID(A74,FIND(":",A74)+2,LEN(A74)-(FIND(":",A74)+1)),'Annex 1 LV, HV and UMS charges'!$A$11:$C$43,3,FALSE)</f>
        <v>0</v>
      </c>
      <c r="D74" s="230">
        <v>3.1589999999999998</v>
      </c>
      <c r="E74" s="231">
        <v>0.34399999999999997</v>
      </c>
      <c r="F74" s="232">
        <v>1.6E-2</v>
      </c>
      <c r="G74" s="218">
        <v>145.29</v>
      </c>
      <c r="H74" s="218">
        <v>4.54</v>
      </c>
      <c r="I74" s="235">
        <v>4.54</v>
      </c>
      <c r="J74" s="229">
        <v>9.5000000000000001E-2</v>
      </c>
    </row>
    <row r="75" spans="1:10" ht="19.5" customHeight="1" x14ac:dyDescent="0.25">
      <c r="A75" s="134" t="s">
        <v>1185</v>
      </c>
      <c r="B75" s="21" t="s">
        <v>74</v>
      </c>
      <c r="C75" s="135">
        <f>VLOOKUP(MID(A75,FIND(":",A75)+2,LEN(A75)-(FIND(":",A75)+1)),'Annex 1 LV, HV and UMS charges'!$A$11:$C$43,3,FALSE)</f>
        <v>0</v>
      </c>
      <c r="D75" s="230">
        <v>1.9590000000000001</v>
      </c>
      <c r="E75" s="231">
        <v>0.17799999999999999</v>
      </c>
      <c r="F75" s="232">
        <v>6.0000000000000001E-3</v>
      </c>
      <c r="G75" s="218">
        <v>67.86</v>
      </c>
      <c r="H75" s="218">
        <v>5.92</v>
      </c>
      <c r="I75" s="235">
        <v>5.92</v>
      </c>
      <c r="J75" s="229">
        <v>5.2999999999999999E-2</v>
      </c>
    </row>
    <row r="76" spans="1:10" ht="19.5" customHeight="1" x14ac:dyDescent="0.25">
      <c r="A76" s="134" t="s">
        <v>1186</v>
      </c>
      <c r="B76" s="21" t="s">
        <v>74</v>
      </c>
      <c r="C76" s="135">
        <f>VLOOKUP(MID(A76,FIND(":",A76)+2,LEN(A76)-(FIND(":",A76)+1)),'Annex 1 LV, HV and UMS charges'!$A$11:$C$43,3,FALSE)</f>
        <v>0</v>
      </c>
      <c r="D76" s="230">
        <v>1.9590000000000001</v>
      </c>
      <c r="E76" s="231">
        <v>0.17799999999999999</v>
      </c>
      <c r="F76" s="232">
        <v>6.0000000000000001E-3</v>
      </c>
      <c r="G76" s="218">
        <v>249.03</v>
      </c>
      <c r="H76" s="218">
        <v>5.92</v>
      </c>
      <c r="I76" s="235">
        <v>5.92</v>
      </c>
      <c r="J76" s="229">
        <v>5.2999999999999999E-2</v>
      </c>
    </row>
    <row r="77" spans="1:10" ht="19.5" customHeight="1" x14ac:dyDescent="0.25">
      <c r="A77" s="134" t="s">
        <v>1187</v>
      </c>
      <c r="B77" s="21" t="s">
        <v>74</v>
      </c>
      <c r="C77" s="135">
        <f>VLOOKUP(MID(A77,FIND(":",A77)+2,LEN(A77)-(FIND(":",A77)+1)),'Annex 1 LV, HV and UMS charges'!$A$11:$C$43,3,FALSE)</f>
        <v>0</v>
      </c>
      <c r="D77" s="230">
        <v>1.9590000000000001</v>
      </c>
      <c r="E77" s="231">
        <v>0.17799999999999999</v>
      </c>
      <c r="F77" s="232">
        <v>6.0000000000000001E-3</v>
      </c>
      <c r="G77" s="218">
        <v>598.21</v>
      </c>
      <c r="H77" s="218">
        <v>5.92</v>
      </c>
      <c r="I77" s="235">
        <v>5.92</v>
      </c>
      <c r="J77" s="229">
        <v>5.2999999999999999E-2</v>
      </c>
    </row>
    <row r="78" spans="1:10" ht="19.5" customHeight="1" x14ac:dyDescent="0.25">
      <c r="A78" s="134" t="s">
        <v>1188</v>
      </c>
      <c r="B78" s="21" t="s">
        <v>74</v>
      </c>
      <c r="C78" s="135">
        <f>VLOOKUP(MID(A78,FIND(":",A78)+2,LEN(A78)-(FIND(":",A78)+1)),'Annex 1 LV, HV and UMS charges'!$A$11:$C$43,3,FALSE)</f>
        <v>0</v>
      </c>
      <c r="D78" s="230">
        <v>1.9590000000000001</v>
      </c>
      <c r="E78" s="231">
        <v>0.17799999999999999</v>
      </c>
      <c r="F78" s="232">
        <v>6.0000000000000001E-3</v>
      </c>
      <c r="G78" s="218">
        <v>1065.45</v>
      </c>
      <c r="H78" s="218">
        <v>5.92</v>
      </c>
      <c r="I78" s="235">
        <v>5.92</v>
      </c>
      <c r="J78" s="229">
        <v>5.2999999999999999E-2</v>
      </c>
    </row>
    <row r="79" spans="1:10" ht="19.5" customHeight="1" x14ac:dyDescent="0.25">
      <c r="A79" s="134" t="s">
        <v>1189</v>
      </c>
      <c r="B79" s="21" t="s">
        <v>74</v>
      </c>
      <c r="C79" s="135">
        <f>VLOOKUP(MID(A79,FIND(":",A79)+2,LEN(A79)-(FIND(":",A79)+1)),'Annex 1 LV, HV and UMS charges'!$A$11:$C$43,3,FALSE)</f>
        <v>0</v>
      </c>
      <c r="D79" s="230">
        <v>1.9590000000000001</v>
      </c>
      <c r="E79" s="231">
        <v>0.17799999999999999</v>
      </c>
      <c r="F79" s="232">
        <v>6.0000000000000001E-3</v>
      </c>
      <c r="G79" s="218">
        <v>2579.86</v>
      </c>
      <c r="H79" s="218">
        <v>5.92</v>
      </c>
      <c r="I79" s="235">
        <v>5.92</v>
      </c>
      <c r="J79" s="229">
        <v>5.2999999999999999E-2</v>
      </c>
    </row>
    <row r="80" spans="1:10" ht="19.5" customHeight="1" x14ac:dyDescent="0.25">
      <c r="A80" s="134" t="s">
        <v>1190</v>
      </c>
      <c r="B80" s="21" t="s">
        <v>74</v>
      </c>
      <c r="C80" s="135" t="str">
        <f>VLOOKUP(MID(A80,FIND(":",A80)+2,LEN(A80)-(FIND(":",A80)+1)),'Annex 1 LV, HV and UMS charges'!$A$11:$C$43,3,FALSE)</f>
        <v>0, 1 or 8</v>
      </c>
      <c r="D80" s="233">
        <v>13.888999999999999</v>
      </c>
      <c r="E80" s="234">
        <v>1.2749999999999999</v>
      </c>
      <c r="F80" s="232">
        <v>0.51900000000000002</v>
      </c>
      <c r="G80" s="223">
        <v>0</v>
      </c>
      <c r="H80" s="223">
        <v>0</v>
      </c>
      <c r="I80" s="223">
        <v>0</v>
      </c>
      <c r="J80" s="223">
        <v>0</v>
      </c>
    </row>
    <row r="81" spans="1:10" ht="19.5" customHeight="1" x14ac:dyDescent="0.25">
      <c r="A81" s="134" t="s">
        <v>1191</v>
      </c>
      <c r="B81" s="21" t="s">
        <v>74</v>
      </c>
      <c r="C81" s="135">
        <f>VLOOKUP(MID(A81,FIND(":",A81)+2,LEN(A81)-(FIND(":",A81)+1)),'Annex 1 LV, HV and UMS charges'!$A$11:$C$43,3,FALSE)</f>
        <v>0</v>
      </c>
      <c r="D81" s="230">
        <v>-4.7329999999999997</v>
      </c>
      <c r="E81" s="231">
        <v>-0.61199999999999999</v>
      </c>
      <c r="F81" s="232">
        <v>-3.6999999999999998E-2</v>
      </c>
      <c r="G81" s="218">
        <v>0</v>
      </c>
      <c r="H81" s="223">
        <v>0</v>
      </c>
      <c r="I81" s="223">
        <v>0</v>
      </c>
      <c r="J81" s="223">
        <v>0</v>
      </c>
    </row>
    <row r="82" spans="1:10" ht="19.5" customHeight="1" x14ac:dyDescent="0.25">
      <c r="A82" s="134" t="s">
        <v>1192</v>
      </c>
      <c r="B82" s="21" t="s">
        <v>74</v>
      </c>
      <c r="C82" s="135">
        <f>VLOOKUP(MID(A82,FIND(":",A82)+2,LEN(A82)-(FIND(":",A82)+1)),'Annex 1 LV, HV and UMS charges'!$A$11:$C$43,3,FALSE)</f>
        <v>0</v>
      </c>
      <c r="D82" s="230">
        <v>-4.4349999999999996</v>
      </c>
      <c r="E82" s="231">
        <v>-0.55600000000000005</v>
      </c>
      <c r="F82" s="232">
        <v>-3.2000000000000001E-2</v>
      </c>
      <c r="G82" s="218">
        <v>0</v>
      </c>
      <c r="H82" s="223">
        <v>0</v>
      </c>
      <c r="I82" s="223">
        <v>0</v>
      </c>
      <c r="J82" s="223">
        <v>0</v>
      </c>
    </row>
    <row r="83" spans="1:10" ht="19.5" customHeight="1" x14ac:dyDescent="0.25">
      <c r="A83" s="134" t="s">
        <v>1193</v>
      </c>
      <c r="B83" s="21" t="s">
        <v>74</v>
      </c>
      <c r="C83" s="135">
        <f>VLOOKUP(MID(A83,FIND(":",A83)+2,LEN(A83)-(FIND(":",A83)+1)),'Annex 1 LV, HV and UMS charges'!$A$11:$C$43,3,FALSE)</f>
        <v>0</v>
      </c>
      <c r="D83" s="230">
        <v>-4.7329999999999997</v>
      </c>
      <c r="E83" s="231">
        <v>-0.61199999999999999</v>
      </c>
      <c r="F83" s="232">
        <v>-3.6999999999999998E-2</v>
      </c>
      <c r="G83" s="218">
        <v>0</v>
      </c>
      <c r="H83" s="223">
        <v>0</v>
      </c>
      <c r="I83" s="223">
        <v>0</v>
      </c>
      <c r="J83" s="229">
        <v>0.17100000000000001</v>
      </c>
    </row>
    <row r="84" spans="1:10" ht="19.5" customHeight="1" x14ac:dyDescent="0.25">
      <c r="A84" s="134" t="s">
        <v>1194</v>
      </c>
      <c r="B84" s="21" t="s">
        <v>74</v>
      </c>
      <c r="C84" s="135">
        <f>VLOOKUP(MID(A84,FIND(":",A84)+2,LEN(A84)-(FIND(":",A84)+1)),'Annex 1 LV, HV and UMS charges'!$A$11:$C$43,3,FALSE)</f>
        <v>0</v>
      </c>
      <c r="D84" s="230">
        <v>-4.4349999999999996</v>
      </c>
      <c r="E84" s="231">
        <v>-0.55600000000000005</v>
      </c>
      <c r="F84" s="232">
        <v>-3.2000000000000001E-2</v>
      </c>
      <c r="G84" s="218">
        <v>0</v>
      </c>
      <c r="H84" s="223">
        <v>0</v>
      </c>
      <c r="I84" s="223">
        <v>0</v>
      </c>
      <c r="J84" s="229">
        <v>0.14299999999999999</v>
      </c>
    </row>
    <row r="85" spans="1:10" ht="19.5" customHeight="1" x14ac:dyDescent="0.25">
      <c r="A85" s="134" t="s">
        <v>1195</v>
      </c>
      <c r="B85" s="21" t="s">
        <v>74</v>
      </c>
      <c r="C85" s="135">
        <f>VLOOKUP(MID(A85,FIND(":",A85)+2,LEN(A85)-(FIND(":",A85)+1)),'Annex 1 LV, HV and UMS charges'!$A$11:$C$43,3,FALSE)</f>
        <v>0</v>
      </c>
      <c r="D85" s="230">
        <v>-3.9580000000000002</v>
      </c>
      <c r="E85" s="231">
        <v>-0.43099999999999999</v>
      </c>
      <c r="F85" s="232">
        <v>-2.1000000000000001E-2</v>
      </c>
      <c r="G85" s="218">
        <v>61.51</v>
      </c>
      <c r="H85" s="223">
        <v>0</v>
      </c>
      <c r="I85" s="223">
        <v>0</v>
      </c>
      <c r="J85" s="229">
        <v>0.17199999999999999</v>
      </c>
    </row>
    <row r="86" spans="1:10" ht="19.5" customHeight="1" x14ac:dyDescent="0.25">
      <c r="A86" s="134" t="s">
        <v>1196</v>
      </c>
      <c r="B86" s="21" t="s">
        <v>1767</v>
      </c>
      <c r="C86" s="135" t="str">
        <f>VLOOKUP(MID(A86,FIND(":",A86)+2,LEN(A86)-(FIND(":",A86)+1)),'Annex 1 LV, HV and UMS charges'!$A$11:$C$43,3,FALSE)</f>
        <v>0, 1, 2</v>
      </c>
      <c r="D86" s="230">
        <v>4.3559999999999999</v>
      </c>
      <c r="E86" s="231">
        <v>0.56399999999999995</v>
      </c>
      <c r="F86" s="232">
        <v>3.4000000000000002E-2</v>
      </c>
      <c r="G86" s="218">
        <v>3.12</v>
      </c>
      <c r="H86" s="223">
        <v>0</v>
      </c>
      <c r="I86" s="223">
        <v>0</v>
      </c>
      <c r="J86" s="223">
        <v>0</v>
      </c>
    </row>
    <row r="87" spans="1:10" ht="19.5" customHeight="1" x14ac:dyDescent="0.25">
      <c r="A87" s="134" t="s">
        <v>1197</v>
      </c>
      <c r="B87" s="21" t="s">
        <v>1768</v>
      </c>
      <c r="C87" s="135" t="str">
        <f>VLOOKUP(MID(A87,FIND(":",A87)+2,LEN(A87)-(FIND(":",A87)+1)),'Annex 1 LV, HV and UMS charges'!$A$11:$C$43,3,FALSE)</f>
        <v>2</v>
      </c>
      <c r="D87" s="230">
        <v>4.3559999999999999</v>
      </c>
      <c r="E87" s="231">
        <v>0.56399999999999995</v>
      </c>
      <c r="F87" s="232">
        <v>3.4000000000000002E-2</v>
      </c>
      <c r="G87" s="223">
        <v>0</v>
      </c>
      <c r="H87" s="223">
        <v>0</v>
      </c>
      <c r="I87" s="223">
        <v>0</v>
      </c>
      <c r="J87" s="223">
        <v>0</v>
      </c>
    </row>
    <row r="88" spans="1:10" ht="19.5" customHeight="1" x14ac:dyDescent="0.25">
      <c r="A88" s="134" t="s">
        <v>1198</v>
      </c>
      <c r="B88" s="21" t="s">
        <v>1199</v>
      </c>
      <c r="C88" s="135" t="str">
        <f>VLOOKUP(MID(A88,FIND(":",A88)+2,LEN(A88)-(FIND(":",A88)+1)),'Annex 1 LV, HV and UMS charges'!$A$11:$C$43,3,FALSE)</f>
        <v>0, 3, 4, 5-8</v>
      </c>
      <c r="D88" s="230">
        <v>4.4109999999999996</v>
      </c>
      <c r="E88" s="231">
        <v>0.57099999999999995</v>
      </c>
      <c r="F88" s="232">
        <v>3.4000000000000002E-2</v>
      </c>
      <c r="G88" s="218">
        <v>4.2300000000000004</v>
      </c>
      <c r="H88" s="223">
        <v>0</v>
      </c>
      <c r="I88" s="223">
        <v>0</v>
      </c>
      <c r="J88" s="223">
        <v>0</v>
      </c>
    </row>
    <row r="89" spans="1:10" ht="19.5" customHeight="1" x14ac:dyDescent="0.25">
      <c r="A89" s="134" t="s">
        <v>1200</v>
      </c>
      <c r="B89" s="21" t="s">
        <v>1201</v>
      </c>
      <c r="C89" s="135" t="str">
        <f>VLOOKUP(MID(A89,FIND(":",A89)+2,LEN(A89)-(FIND(":",A89)+1)),'Annex 1 LV, HV and UMS charges'!$A$11:$C$43,3,FALSE)</f>
        <v>0, 3, 4, 5-8</v>
      </c>
      <c r="D89" s="230">
        <v>4.4109999999999996</v>
      </c>
      <c r="E89" s="231">
        <v>0.57099999999999995</v>
      </c>
      <c r="F89" s="232">
        <v>3.4000000000000002E-2</v>
      </c>
      <c r="G89" s="218">
        <v>4.62</v>
      </c>
      <c r="H89" s="223">
        <v>0</v>
      </c>
      <c r="I89" s="223">
        <v>0</v>
      </c>
      <c r="J89" s="223">
        <v>0</v>
      </c>
    </row>
    <row r="90" spans="1:10" ht="19.5" customHeight="1" x14ac:dyDescent="0.25">
      <c r="A90" s="134" t="s">
        <v>1202</v>
      </c>
      <c r="B90" s="21" t="s">
        <v>1203</v>
      </c>
      <c r="C90" s="135" t="str">
        <f>VLOOKUP(MID(A90,FIND(":",A90)+2,LEN(A90)-(FIND(":",A90)+1)),'Annex 1 LV, HV and UMS charges'!$A$11:$C$43,3,FALSE)</f>
        <v>0, 3, 4, 5-8</v>
      </c>
      <c r="D90" s="230">
        <v>4.4109999999999996</v>
      </c>
      <c r="E90" s="231">
        <v>0.57099999999999995</v>
      </c>
      <c r="F90" s="232">
        <v>3.4000000000000002E-2</v>
      </c>
      <c r="G90" s="218">
        <v>5.71</v>
      </c>
      <c r="H90" s="223">
        <v>0</v>
      </c>
      <c r="I90" s="223">
        <v>0</v>
      </c>
      <c r="J90" s="223">
        <v>0</v>
      </c>
    </row>
    <row r="91" spans="1:10" ht="19.5" customHeight="1" x14ac:dyDescent="0.25">
      <c r="A91" s="134" t="s">
        <v>1204</v>
      </c>
      <c r="B91" s="21" t="s">
        <v>1205</v>
      </c>
      <c r="C91" s="135" t="str">
        <f>VLOOKUP(MID(A91,FIND(":",A91)+2,LEN(A91)-(FIND(":",A91)+1)),'Annex 1 LV, HV and UMS charges'!$A$11:$C$43,3,FALSE)</f>
        <v>0, 3, 4, 5-8</v>
      </c>
      <c r="D91" s="230">
        <v>4.4109999999999996</v>
      </c>
      <c r="E91" s="231">
        <v>0.57099999999999995</v>
      </c>
      <c r="F91" s="232">
        <v>3.4000000000000002E-2</v>
      </c>
      <c r="G91" s="218">
        <v>7.49</v>
      </c>
      <c r="H91" s="223">
        <v>0</v>
      </c>
      <c r="I91" s="223">
        <v>0</v>
      </c>
      <c r="J91" s="223">
        <v>0</v>
      </c>
    </row>
    <row r="92" spans="1:10" ht="19.5" customHeight="1" x14ac:dyDescent="0.25">
      <c r="A92" s="134" t="s">
        <v>1206</v>
      </c>
      <c r="B92" s="21" t="s">
        <v>1207</v>
      </c>
      <c r="C92" s="135" t="str">
        <f>VLOOKUP(MID(A92,FIND(":",A92)+2,LEN(A92)-(FIND(":",A92)+1)),'Annex 1 LV, HV and UMS charges'!$A$11:$C$43,3,FALSE)</f>
        <v>0, 3, 4, 5-8</v>
      </c>
      <c r="D92" s="230">
        <v>4.4109999999999996</v>
      </c>
      <c r="E92" s="231">
        <v>0.57099999999999995</v>
      </c>
      <c r="F92" s="232">
        <v>3.4000000000000002E-2</v>
      </c>
      <c r="G92" s="218">
        <v>12.84</v>
      </c>
      <c r="H92" s="223">
        <v>0</v>
      </c>
      <c r="I92" s="223">
        <v>0</v>
      </c>
      <c r="J92" s="223">
        <v>0</v>
      </c>
    </row>
    <row r="93" spans="1:10" ht="19.5" customHeight="1" x14ac:dyDescent="0.25">
      <c r="A93" s="134" t="s">
        <v>1208</v>
      </c>
      <c r="B93" s="21" t="s">
        <v>1209</v>
      </c>
      <c r="C93" s="135" t="str">
        <f>VLOOKUP(MID(A93,FIND(":",A93)+2,LEN(A93)-(FIND(":",A93)+1)),'Annex 1 LV, HV and UMS charges'!$A$11:$C$43,3,FALSE)</f>
        <v>4</v>
      </c>
      <c r="D93" s="230">
        <v>4.4109999999999996</v>
      </c>
      <c r="E93" s="231">
        <v>0.57099999999999995</v>
      </c>
      <c r="F93" s="232">
        <v>3.4000000000000002E-2</v>
      </c>
      <c r="G93" s="223">
        <v>0</v>
      </c>
      <c r="H93" s="223">
        <v>0</v>
      </c>
      <c r="I93" s="223">
        <v>0</v>
      </c>
      <c r="J93" s="223">
        <v>0</v>
      </c>
    </row>
    <row r="94" spans="1:10" ht="19.5" customHeight="1" x14ac:dyDescent="0.25">
      <c r="A94" s="134" t="s">
        <v>1210</v>
      </c>
      <c r="B94" s="21" t="s">
        <v>1211</v>
      </c>
      <c r="C94" s="135">
        <f>VLOOKUP(MID(A94,FIND(":",A94)+2,LEN(A94)-(FIND(":",A94)+1)),'Annex 1 LV, HV and UMS charges'!$A$11:$C$43,3,FALSE)</f>
        <v>0</v>
      </c>
      <c r="D94" s="230">
        <v>2.8519999999999999</v>
      </c>
      <c r="E94" s="231">
        <v>0.35099999999999998</v>
      </c>
      <c r="F94" s="232">
        <v>0.02</v>
      </c>
      <c r="G94" s="218">
        <v>5</v>
      </c>
      <c r="H94" s="218">
        <v>2.82</v>
      </c>
      <c r="I94" s="235">
        <v>2.82</v>
      </c>
      <c r="J94" s="229">
        <v>8.8999999999999996E-2</v>
      </c>
    </row>
    <row r="95" spans="1:10" ht="19.5" customHeight="1" x14ac:dyDescent="0.25">
      <c r="A95" s="134" t="s">
        <v>1212</v>
      </c>
      <c r="B95" s="21" t="s">
        <v>1213</v>
      </c>
      <c r="C95" s="135">
        <f>VLOOKUP(MID(A95,FIND(":",A95)+2,LEN(A95)-(FIND(":",A95)+1)),'Annex 1 LV, HV and UMS charges'!$A$11:$C$43,3,FALSE)</f>
        <v>0</v>
      </c>
      <c r="D95" s="230">
        <v>2.8519999999999999</v>
      </c>
      <c r="E95" s="231">
        <v>0.35099999999999998</v>
      </c>
      <c r="F95" s="232">
        <v>0.02</v>
      </c>
      <c r="G95" s="218">
        <v>20.43</v>
      </c>
      <c r="H95" s="218">
        <v>2.82</v>
      </c>
      <c r="I95" s="235">
        <v>2.82</v>
      </c>
      <c r="J95" s="229">
        <v>8.8999999999999996E-2</v>
      </c>
    </row>
    <row r="96" spans="1:10" ht="19.5" customHeight="1" x14ac:dyDescent="0.25">
      <c r="A96" s="134" t="s">
        <v>1214</v>
      </c>
      <c r="B96" s="21" t="s">
        <v>1215</v>
      </c>
      <c r="C96" s="135">
        <f>VLOOKUP(MID(A96,FIND(":",A96)+2,LEN(A96)-(FIND(":",A96)+1)),'Annex 1 LV, HV and UMS charges'!$A$11:$C$43,3,FALSE)</f>
        <v>0</v>
      </c>
      <c r="D96" s="230">
        <v>2.8519999999999999</v>
      </c>
      <c r="E96" s="231">
        <v>0.35099999999999998</v>
      </c>
      <c r="F96" s="232">
        <v>0.02</v>
      </c>
      <c r="G96" s="218">
        <v>31.2</v>
      </c>
      <c r="H96" s="218">
        <v>2.82</v>
      </c>
      <c r="I96" s="235">
        <v>2.82</v>
      </c>
      <c r="J96" s="229">
        <v>8.8999999999999996E-2</v>
      </c>
    </row>
    <row r="97" spans="1:10" ht="19.5" customHeight="1" x14ac:dyDescent="0.25">
      <c r="A97" s="134" t="s">
        <v>1216</v>
      </c>
      <c r="B97" s="21" t="s">
        <v>1217</v>
      </c>
      <c r="C97" s="135">
        <f>VLOOKUP(MID(A97,FIND(":",A97)+2,LEN(A97)-(FIND(":",A97)+1)),'Annex 1 LV, HV and UMS charges'!$A$11:$C$43,3,FALSE)</f>
        <v>0</v>
      </c>
      <c r="D97" s="230">
        <v>2.8519999999999999</v>
      </c>
      <c r="E97" s="231">
        <v>0.35099999999999998</v>
      </c>
      <c r="F97" s="232">
        <v>0.02</v>
      </c>
      <c r="G97" s="218">
        <v>47.3</v>
      </c>
      <c r="H97" s="218">
        <v>2.82</v>
      </c>
      <c r="I97" s="235">
        <v>2.82</v>
      </c>
      <c r="J97" s="229">
        <v>8.8999999999999996E-2</v>
      </c>
    </row>
    <row r="98" spans="1:10" ht="19.5" customHeight="1" x14ac:dyDescent="0.25">
      <c r="A98" s="134" t="s">
        <v>1218</v>
      </c>
      <c r="B98" s="21" t="s">
        <v>1219</v>
      </c>
      <c r="C98" s="135">
        <f>VLOOKUP(MID(A98,FIND(":",A98)+2,LEN(A98)-(FIND(":",A98)+1)),'Annex 1 LV, HV and UMS charges'!$A$11:$C$43,3,FALSE)</f>
        <v>0</v>
      </c>
      <c r="D98" s="230">
        <v>2.8519999999999999</v>
      </c>
      <c r="E98" s="231">
        <v>0.35099999999999998</v>
      </c>
      <c r="F98" s="232">
        <v>0.02</v>
      </c>
      <c r="G98" s="218">
        <v>87.9</v>
      </c>
      <c r="H98" s="218">
        <v>2.82</v>
      </c>
      <c r="I98" s="235">
        <v>2.82</v>
      </c>
      <c r="J98" s="229">
        <v>8.8999999999999996E-2</v>
      </c>
    </row>
    <row r="99" spans="1:10" ht="19.5" customHeight="1" x14ac:dyDescent="0.25">
      <c r="A99" s="134" t="s">
        <v>1220</v>
      </c>
      <c r="B99" s="21" t="s">
        <v>1221</v>
      </c>
      <c r="C99" s="135">
        <f>VLOOKUP(MID(A99,FIND(":",A99)+2,LEN(A99)-(FIND(":",A99)+1)),'Annex 1 LV, HV and UMS charges'!$A$11:$C$43,3,FALSE)</f>
        <v>0</v>
      </c>
      <c r="D99" s="230">
        <v>2.742</v>
      </c>
      <c r="E99" s="231">
        <v>0.29899999999999999</v>
      </c>
      <c r="F99" s="232">
        <v>1.4E-2</v>
      </c>
      <c r="G99" s="218">
        <v>5.67</v>
      </c>
      <c r="H99" s="218">
        <v>3.94</v>
      </c>
      <c r="I99" s="235">
        <v>3.94</v>
      </c>
      <c r="J99" s="229">
        <v>8.3000000000000004E-2</v>
      </c>
    </row>
    <row r="100" spans="1:10" ht="19.5" customHeight="1" x14ac:dyDescent="0.25">
      <c r="A100" s="134" t="s">
        <v>1222</v>
      </c>
      <c r="B100" s="21" t="s">
        <v>1223</v>
      </c>
      <c r="C100" s="135">
        <f>VLOOKUP(MID(A100,FIND(":",A100)+2,LEN(A100)-(FIND(":",A100)+1)),'Annex 1 LV, HV and UMS charges'!$A$11:$C$43,3,FALSE)</f>
        <v>0</v>
      </c>
      <c r="D100" s="230">
        <v>2.742</v>
      </c>
      <c r="E100" s="231">
        <v>0.29899999999999999</v>
      </c>
      <c r="F100" s="232">
        <v>1.4E-2</v>
      </c>
      <c r="G100" s="218">
        <v>28.09</v>
      </c>
      <c r="H100" s="218">
        <v>3.94</v>
      </c>
      <c r="I100" s="235">
        <v>3.94</v>
      </c>
      <c r="J100" s="229">
        <v>8.3000000000000004E-2</v>
      </c>
    </row>
    <row r="101" spans="1:10" ht="19.5" customHeight="1" x14ac:dyDescent="0.25">
      <c r="A101" s="134" t="s">
        <v>1224</v>
      </c>
      <c r="B101" s="21" t="s">
        <v>1225</v>
      </c>
      <c r="C101" s="135">
        <f>VLOOKUP(MID(A101,FIND(":",A101)+2,LEN(A101)-(FIND(":",A101)+1)),'Annex 1 LV, HV and UMS charges'!$A$11:$C$43,3,FALSE)</f>
        <v>0</v>
      </c>
      <c r="D101" s="230">
        <v>2.742</v>
      </c>
      <c r="E101" s="231">
        <v>0.29899999999999999</v>
      </c>
      <c r="F101" s="232">
        <v>1.4E-2</v>
      </c>
      <c r="G101" s="218">
        <v>43.73</v>
      </c>
      <c r="H101" s="218">
        <v>3.94</v>
      </c>
      <c r="I101" s="235">
        <v>3.94</v>
      </c>
      <c r="J101" s="229">
        <v>8.3000000000000004E-2</v>
      </c>
    </row>
    <row r="102" spans="1:10" ht="19.5" customHeight="1" x14ac:dyDescent="0.25">
      <c r="A102" s="134" t="s">
        <v>1226</v>
      </c>
      <c r="B102" s="21" t="s">
        <v>1227</v>
      </c>
      <c r="C102" s="135">
        <f>VLOOKUP(MID(A102,FIND(":",A102)+2,LEN(A102)-(FIND(":",A102)+1)),'Annex 1 LV, HV and UMS charges'!$A$11:$C$43,3,FALSE)</f>
        <v>0</v>
      </c>
      <c r="D102" s="230">
        <v>2.742</v>
      </c>
      <c r="E102" s="231">
        <v>0.29899999999999999</v>
      </c>
      <c r="F102" s="232">
        <v>1.4E-2</v>
      </c>
      <c r="G102" s="218">
        <v>67.12</v>
      </c>
      <c r="H102" s="218">
        <v>3.94</v>
      </c>
      <c r="I102" s="235">
        <v>3.94</v>
      </c>
      <c r="J102" s="229">
        <v>8.3000000000000004E-2</v>
      </c>
    </row>
    <row r="103" spans="1:10" ht="19.5" customHeight="1" x14ac:dyDescent="0.25">
      <c r="A103" s="134" t="s">
        <v>1228</v>
      </c>
      <c r="B103" s="21" t="s">
        <v>1229</v>
      </c>
      <c r="C103" s="135">
        <f>VLOOKUP(MID(A103,FIND(":",A103)+2,LEN(A103)-(FIND(":",A103)+1)),'Annex 1 LV, HV and UMS charges'!$A$11:$C$43,3,FALSE)</f>
        <v>0</v>
      </c>
      <c r="D103" s="230">
        <v>2.742</v>
      </c>
      <c r="E103" s="231">
        <v>0.29899999999999999</v>
      </c>
      <c r="F103" s="232">
        <v>1.4E-2</v>
      </c>
      <c r="G103" s="218">
        <v>126.1</v>
      </c>
      <c r="H103" s="218">
        <v>3.94</v>
      </c>
      <c r="I103" s="235">
        <v>3.94</v>
      </c>
      <c r="J103" s="229">
        <v>8.3000000000000004E-2</v>
      </c>
    </row>
    <row r="104" spans="1:10" ht="19.5" customHeight="1" x14ac:dyDescent="0.25">
      <c r="A104" s="134" t="s">
        <v>1230</v>
      </c>
      <c r="B104" s="21" t="s">
        <v>1231</v>
      </c>
      <c r="C104" s="135">
        <f>VLOOKUP(MID(A104,FIND(":",A104)+2,LEN(A104)-(FIND(":",A104)+1)),'Annex 1 LV, HV and UMS charges'!$A$11:$C$43,3,FALSE)</f>
        <v>0</v>
      </c>
      <c r="D104" s="230">
        <v>1.7</v>
      </c>
      <c r="E104" s="231">
        <v>0.154</v>
      </c>
      <c r="F104" s="232">
        <v>5.0000000000000001E-3</v>
      </c>
      <c r="G104" s="218">
        <v>58.9</v>
      </c>
      <c r="H104" s="218">
        <v>5.14</v>
      </c>
      <c r="I104" s="235">
        <v>5.14</v>
      </c>
      <c r="J104" s="229">
        <v>4.5999999999999999E-2</v>
      </c>
    </row>
    <row r="105" spans="1:10" ht="19.5" customHeight="1" x14ac:dyDescent="0.25">
      <c r="A105" s="134" t="s">
        <v>1232</v>
      </c>
      <c r="B105" s="21" t="s">
        <v>1233</v>
      </c>
      <c r="C105" s="135">
        <f>VLOOKUP(MID(A105,FIND(":",A105)+2,LEN(A105)-(FIND(":",A105)+1)),'Annex 1 LV, HV and UMS charges'!$A$11:$C$43,3,FALSE)</f>
        <v>0</v>
      </c>
      <c r="D105" s="230">
        <v>1.7</v>
      </c>
      <c r="E105" s="231">
        <v>0.154</v>
      </c>
      <c r="F105" s="232">
        <v>5.0000000000000001E-3</v>
      </c>
      <c r="G105" s="218">
        <v>216.14</v>
      </c>
      <c r="H105" s="218">
        <v>5.14</v>
      </c>
      <c r="I105" s="235">
        <v>5.14</v>
      </c>
      <c r="J105" s="229">
        <v>4.5999999999999999E-2</v>
      </c>
    </row>
    <row r="106" spans="1:10" ht="19.5" customHeight="1" x14ac:dyDescent="0.25">
      <c r="A106" s="134" t="s">
        <v>1234</v>
      </c>
      <c r="B106" s="21" t="s">
        <v>1235</v>
      </c>
      <c r="C106" s="135">
        <f>VLOOKUP(MID(A106,FIND(":",A106)+2,LEN(A106)-(FIND(":",A106)+1)),'Annex 1 LV, HV and UMS charges'!$A$11:$C$43,3,FALSE)</f>
        <v>0</v>
      </c>
      <c r="D106" s="230">
        <v>1.7</v>
      </c>
      <c r="E106" s="231">
        <v>0.154</v>
      </c>
      <c r="F106" s="232">
        <v>5.0000000000000001E-3</v>
      </c>
      <c r="G106" s="218">
        <v>519.20000000000005</v>
      </c>
      <c r="H106" s="218">
        <v>5.14</v>
      </c>
      <c r="I106" s="235">
        <v>5.14</v>
      </c>
      <c r="J106" s="229">
        <v>4.5999999999999999E-2</v>
      </c>
    </row>
    <row r="107" spans="1:10" ht="19.5" customHeight="1" x14ac:dyDescent="0.25">
      <c r="A107" s="134" t="s">
        <v>1236</v>
      </c>
      <c r="B107" s="21" t="s">
        <v>1237</v>
      </c>
      <c r="C107" s="135">
        <f>VLOOKUP(MID(A107,FIND(":",A107)+2,LEN(A107)-(FIND(":",A107)+1)),'Annex 1 LV, HV and UMS charges'!$A$11:$C$43,3,FALSE)</f>
        <v>0</v>
      </c>
      <c r="D107" s="230">
        <v>1.7</v>
      </c>
      <c r="E107" s="231">
        <v>0.154</v>
      </c>
      <c r="F107" s="232">
        <v>5.0000000000000001E-3</v>
      </c>
      <c r="G107" s="218">
        <v>924.72</v>
      </c>
      <c r="H107" s="218">
        <v>5.14</v>
      </c>
      <c r="I107" s="235">
        <v>5.14</v>
      </c>
      <c r="J107" s="229">
        <v>4.5999999999999999E-2</v>
      </c>
    </row>
    <row r="108" spans="1:10" ht="19.5" customHeight="1" x14ac:dyDescent="0.25">
      <c r="A108" s="134" t="s">
        <v>1238</v>
      </c>
      <c r="B108" s="21" t="s">
        <v>1239</v>
      </c>
      <c r="C108" s="135">
        <f>VLOOKUP(MID(A108,FIND(":",A108)+2,LEN(A108)-(FIND(":",A108)+1)),'Annex 1 LV, HV and UMS charges'!$A$11:$C$43,3,FALSE)</f>
        <v>0</v>
      </c>
      <c r="D108" s="230">
        <v>1.7</v>
      </c>
      <c r="E108" s="231">
        <v>0.154</v>
      </c>
      <c r="F108" s="232">
        <v>5.0000000000000001E-3</v>
      </c>
      <c r="G108" s="218">
        <v>2239.1</v>
      </c>
      <c r="H108" s="218">
        <v>5.14</v>
      </c>
      <c r="I108" s="235">
        <v>5.14</v>
      </c>
      <c r="J108" s="229">
        <v>4.5999999999999999E-2</v>
      </c>
    </row>
    <row r="109" spans="1:10" ht="19.5" customHeight="1" x14ac:dyDescent="0.25">
      <c r="A109" s="134" t="s">
        <v>1240</v>
      </c>
      <c r="B109" s="21" t="s">
        <v>1769</v>
      </c>
      <c r="C109" s="135" t="str">
        <f>VLOOKUP(MID(A109,FIND(":",A109)+2,LEN(A109)-(FIND(":",A109)+1)),'Annex 1 LV, HV and UMS charges'!$A$11:$C$43,3,FALSE)</f>
        <v>0, 1 or 8</v>
      </c>
      <c r="D109" s="233">
        <v>12.054</v>
      </c>
      <c r="E109" s="234">
        <v>1.1060000000000001</v>
      </c>
      <c r="F109" s="232">
        <v>0.45100000000000001</v>
      </c>
      <c r="G109" s="223">
        <v>0</v>
      </c>
      <c r="H109" s="223">
        <v>0</v>
      </c>
      <c r="I109" s="223">
        <v>0</v>
      </c>
      <c r="J109" s="223">
        <v>0</v>
      </c>
    </row>
    <row r="110" spans="1:10" ht="19.5" customHeight="1" x14ac:dyDescent="0.25">
      <c r="A110" s="134" t="s">
        <v>1241</v>
      </c>
      <c r="B110" s="21" t="s">
        <v>1770</v>
      </c>
      <c r="C110" s="135">
        <f>VLOOKUP(MID(A110,FIND(":",A110)+2,LEN(A110)-(FIND(":",A110)+1)),'Annex 1 LV, HV and UMS charges'!$A$11:$C$43,3,FALSE)</f>
        <v>0</v>
      </c>
      <c r="D110" s="230">
        <v>-4.1079999999999997</v>
      </c>
      <c r="E110" s="231">
        <v>-0.53200000000000003</v>
      </c>
      <c r="F110" s="232">
        <v>-3.2000000000000001E-2</v>
      </c>
      <c r="G110" s="218">
        <v>0</v>
      </c>
      <c r="H110" s="223">
        <v>0</v>
      </c>
      <c r="I110" s="223">
        <v>0</v>
      </c>
      <c r="J110" s="223">
        <v>0</v>
      </c>
    </row>
    <row r="111" spans="1:10" ht="19.5" customHeight="1" x14ac:dyDescent="0.25">
      <c r="A111" s="134" t="s">
        <v>1242</v>
      </c>
      <c r="B111" s="21" t="s">
        <v>1771</v>
      </c>
      <c r="C111" s="135">
        <f>VLOOKUP(MID(A111,FIND(":",A111)+2,LEN(A111)-(FIND(":",A111)+1)),'Annex 1 LV, HV and UMS charges'!$A$11:$C$43,3,FALSE)</f>
        <v>0</v>
      </c>
      <c r="D111" s="230">
        <v>-3.8490000000000002</v>
      </c>
      <c r="E111" s="231">
        <v>-0.48299999999999998</v>
      </c>
      <c r="F111" s="232">
        <v>-2.8000000000000001E-2</v>
      </c>
      <c r="G111" s="218">
        <v>0</v>
      </c>
      <c r="H111" s="223">
        <v>0</v>
      </c>
      <c r="I111" s="223">
        <v>0</v>
      </c>
      <c r="J111" s="223">
        <v>0</v>
      </c>
    </row>
    <row r="112" spans="1:10" ht="19.5" customHeight="1" x14ac:dyDescent="0.25">
      <c r="A112" s="134" t="s">
        <v>1243</v>
      </c>
      <c r="B112" s="21" t="s">
        <v>1244</v>
      </c>
      <c r="C112" s="135">
        <f>VLOOKUP(MID(A112,FIND(":",A112)+2,LEN(A112)-(FIND(":",A112)+1)),'Annex 1 LV, HV and UMS charges'!$A$11:$C$43,3,FALSE)</f>
        <v>0</v>
      </c>
      <c r="D112" s="230">
        <v>-4.1079999999999997</v>
      </c>
      <c r="E112" s="231">
        <v>-0.53200000000000003</v>
      </c>
      <c r="F112" s="232">
        <v>-3.2000000000000001E-2</v>
      </c>
      <c r="G112" s="218">
        <v>0</v>
      </c>
      <c r="H112" s="223">
        <v>0</v>
      </c>
      <c r="I112" s="223">
        <v>0</v>
      </c>
      <c r="J112" s="229">
        <v>0.14899999999999999</v>
      </c>
    </row>
    <row r="113" spans="1:10" ht="19.5" customHeight="1" x14ac:dyDescent="0.25">
      <c r="A113" s="134" t="s">
        <v>1245</v>
      </c>
      <c r="B113" s="21" t="s">
        <v>68</v>
      </c>
      <c r="C113" s="135">
        <f>VLOOKUP(MID(A113,FIND(":",A113)+2,LEN(A113)-(FIND(":",A113)+1)),'Annex 1 LV, HV and UMS charges'!$A$11:$C$43,3,FALSE)</f>
        <v>0</v>
      </c>
      <c r="D113" s="230">
        <v>-3.8490000000000002</v>
      </c>
      <c r="E113" s="231">
        <v>-0.48299999999999998</v>
      </c>
      <c r="F113" s="232">
        <v>-2.8000000000000001E-2</v>
      </c>
      <c r="G113" s="218">
        <v>0</v>
      </c>
      <c r="H113" s="223">
        <v>0</v>
      </c>
      <c r="I113" s="223">
        <v>0</v>
      </c>
      <c r="J113" s="229">
        <v>0.124</v>
      </c>
    </row>
    <row r="114" spans="1:10" ht="19.5" customHeight="1" x14ac:dyDescent="0.25">
      <c r="A114" s="134" t="s">
        <v>1246</v>
      </c>
      <c r="B114" s="21" t="s">
        <v>1247</v>
      </c>
      <c r="C114" s="135">
        <f>VLOOKUP(MID(A114,FIND(":",A114)+2,LEN(A114)-(FIND(":",A114)+1)),'Annex 1 LV, HV and UMS charges'!$A$11:$C$43,3,FALSE)</f>
        <v>0</v>
      </c>
      <c r="D114" s="230">
        <v>-3.4350000000000001</v>
      </c>
      <c r="E114" s="231">
        <v>-0.374</v>
      </c>
      <c r="F114" s="232">
        <v>-1.7999999999999999E-2</v>
      </c>
      <c r="G114" s="218">
        <v>53.38</v>
      </c>
      <c r="H114" s="223">
        <v>0</v>
      </c>
      <c r="I114" s="223">
        <v>0</v>
      </c>
      <c r="J114" s="229">
        <v>0.15</v>
      </c>
    </row>
    <row r="115" spans="1:10" ht="19.5" customHeight="1" x14ac:dyDescent="0.25">
      <c r="A115" s="134" t="s">
        <v>1248</v>
      </c>
      <c r="B115" s="21" t="s">
        <v>68</v>
      </c>
      <c r="C115" s="135" t="str">
        <f>VLOOKUP(MID(A115,FIND(":",A115)+2,LEN(A115)-(FIND(":",A115)+1)),'Annex 1 LV, HV and UMS charges'!$A$11:$C$43,3,FALSE)</f>
        <v>0, 1, 2</v>
      </c>
      <c r="D115" s="230">
        <v>4.0679999999999996</v>
      </c>
      <c r="E115" s="231">
        <v>0.52700000000000002</v>
      </c>
      <c r="F115" s="232">
        <v>3.2000000000000001E-2</v>
      </c>
      <c r="G115" s="218">
        <v>2.92</v>
      </c>
      <c r="H115" s="223">
        <v>0</v>
      </c>
      <c r="I115" s="223">
        <v>0</v>
      </c>
      <c r="J115" s="223">
        <v>0</v>
      </c>
    </row>
    <row r="116" spans="1:10" ht="19.5" customHeight="1" x14ac:dyDescent="0.25">
      <c r="A116" s="134" t="s">
        <v>1249</v>
      </c>
      <c r="B116" s="21" t="s">
        <v>68</v>
      </c>
      <c r="C116" s="135" t="str">
        <f>VLOOKUP(MID(A116,FIND(":",A116)+2,LEN(A116)-(FIND(":",A116)+1)),'Annex 1 LV, HV and UMS charges'!$A$11:$C$43,3,FALSE)</f>
        <v>2</v>
      </c>
      <c r="D116" s="230">
        <v>4.0679999999999996</v>
      </c>
      <c r="E116" s="231">
        <v>0.52700000000000002</v>
      </c>
      <c r="F116" s="232">
        <v>3.2000000000000001E-2</v>
      </c>
      <c r="G116" s="223">
        <v>0</v>
      </c>
      <c r="H116" s="223">
        <v>0</v>
      </c>
      <c r="I116" s="223">
        <v>0</v>
      </c>
      <c r="J116" s="223">
        <v>0</v>
      </c>
    </row>
    <row r="117" spans="1:10" ht="19.5" customHeight="1" x14ac:dyDescent="0.25">
      <c r="A117" s="134" t="s">
        <v>1250</v>
      </c>
      <c r="B117" s="21" t="s">
        <v>68</v>
      </c>
      <c r="C117" s="135" t="str">
        <f>VLOOKUP(MID(A117,FIND(":",A117)+2,LEN(A117)-(FIND(":",A117)+1)),'Annex 1 LV, HV and UMS charges'!$A$11:$C$43,3,FALSE)</f>
        <v>0, 3, 4, 5-8</v>
      </c>
      <c r="D117" s="230">
        <v>4.12</v>
      </c>
      <c r="E117" s="231">
        <v>0.53300000000000003</v>
      </c>
      <c r="F117" s="232">
        <v>3.2000000000000001E-2</v>
      </c>
      <c r="G117" s="218">
        <v>3.95</v>
      </c>
      <c r="H117" s="223">
        <v>0</v>
      </c>
      <c r="I117" s="223">
        <v>0</v>
      </c>
      <c r="J117" s="223">
        <v>0</v>
      </c>
    </row>
    <row r="118" spans="1:10" ht="19.5" customHeight="1" x14ac:dyDescent="0.25">
      <c r="A118" s="134" t="s">
        <v>1251</v>
      </c>
      <c r="B118" s="21" t="s">
        <v>68</v>
      </c>
      <c r="C118" s="135" t="str">
        <f>VLOOKUP(MID(A118,FIND(":",A118)+2,LEN(A118)-(FIND(":",A118)+1)),'Annex 1 LV, HV and UMS charges'!$A$11:$C$43,3,FALSE)</f>
        <v>0, 3, 4, 5-8</v>
      </c>
      <c r="D118" s="230">
        <v>4.12</v>
      </c>
      <c r="E118" s="231">
        <v>0.53300000000000003</v>
      </c>
      <c r="F118" s="232">
        <v>3.2000000000000001E-2</v>
      </c>
      <c r="G118" s="218">
        <v>4.3099999999999996</v>
      </c>
      <c r="H118" s="223">
        <v>0</v>
      </c>
      <c r="I118" s="223">
        <v>0</v>
      </c>
      <c r="J118" s="223">
        <v>0</v>
      </c>
    </row>
    <row r="119" spans="1:10" ht="19.5" customHeight="1" x14ac:dyDescent="0.25">
      <c r="A119" s="134" t="s">
        <v>1252</v>
      </c>
      <c r="B119" s="21" t="s">
        <v>68</v>
      </c>
      <c r="C119" s="135" t="str">
        <f>VLOOKUP(MID(A119,FIND(":",A119)+2,LEN(A119)-(FIND(":",A119)+1)),'Annex 1 LV, HV and UMS charges'!$A$11:$C$43,3,FALSE)</f>
        <v>0, 3, 4, 5-8</v>
      </c>
      <c r="D119" s="230">
        <v>4.12</v>
      </c>
      <c r="E119" s="231">
        <v>0.53300000000000003</v>
      </c>
      <c r="F119" s="232">
        <v>3.2000000000000001E-2</v>
      </c>
      <c r="G119" s="218">
        <v>5.33</v>
      </c>
      <c r="H119" s="223">
        <v>0</v>
      </c>
      <c r="I119" s="223">
        <v>0</v>
      </c>
      <c r="J119" s="223">
        <v>0</v>
      </c>
    </row>
    <row r="120" spans="1:10" ht="19.5" customHeight="1" x14ac:dyDescent="0.25">
      <c r="A120" s="134" t="s">
        <v>1253</v>
      </c>
      <c r="B120" s="21" t="s">
        <v>68</v>
      </c>
      <c r="C120" s="135" t="str">
        <f>VLOOKUP(MID(A120,FIND(":",A120)+2,LEN(A120)-(FIND(":",A120)+1)),'Annex 1 LV, HV and UMS charges'!$A$11:$C$43,3,FALSE)</f>
        <v>0, 3, 4, 5-8</v>
      </c>
      <c r="D120" s="230">
        <v>4.12</v>
      </c>
      <c r="E120" s="231">
        <v>0.53300000000000003</v>
      </c>
      <c r="F120" s="232">
        <v>3.2000000000000001E-2</v>
      </c>
      <c r="G120" s="218">
        <v>7</v>
      </c>
      <c r="H120" s="223">
        <v>0</v>
      </c>
      <c r="I120" s="223">
        <v>0</v>
      </c>
      <c r="J120" s="223">
        <v>0</v>
      </c>
    </row>
    <row r="121" spans="1:10" ht="19.5" customHeight="1" x14ac:dyDescent="0.25">
      <c r="A121" s="134" t="s">
        <v>1254</v>
      </c>
      <c r="B121" s="21" t="s">
        <v>68</v>
      </c>
      <c r="C121" s="135" t="str">
        <f>VLOOKUP(MID(A121,FIND(":",A121)+2,LEN(A121)-(FIND(":",A121)+1)),'Annex 1 LV, HV and UMS charges'!$A$11:$C$43,3,FALSE)</f>
        <v>0, 3, 4, 5-8</v>
      </c>
      <c r="D121" s="230">
        <v>4.12</v>
      </c>
      <c r="E121" s="231">
        <v>0.53300000000000003</v>
      </c>
      <c r="F121" s="232">
        <v>3.2000000000000001E-2</v>
      </c>
      <c r="G121" s="218">
        <v>11.99</v>
      </c>
      <c r="H121" s="223">
        <v>0</v>
      </c>
      <c r="I121" s="223">
        <v>0</v>
      </c>
      <c r="J121" s="223">
        <v>0</v>
      </c>
    </row>
    <row r="122" spans="1:10" ht="19.5" customHeight="1" x14ac:dyDescent="0.25">
      <c r="A122" s="134" t="s">
        <v>1255</v>
      </c>
      <c r="B122" s="21" t="s">
        <v>68</v>
      </c>
      <c r="C122" s="135" t="str">
        <f>VLOOKUP(MID(A122,FIND(":",A122)+2,LEN(A122)-(FIND(":",A122)+1)),'Annex 1 LV, HV and UMS charges'!$A$11:$C$43,3,FALSE)</f>
        <v>4</v>
      </c>
      <c r="D122" s="230">
        <v>4.12</v>
      </c>
      <c r="E122" s="231">
        <v>0.53300000000000003</v>
      </c>
      <c r="F122" s="232">
        <v>3.2000000000000001E-2</v>
      </c>
      <c r="G122" s="223">
        <v>0</v>
      </c>
      <c r="H122" s="223">
        <v>0</v>
      </c>
      <c r="I122" s="223">
        <v>0</v>
      </c>
      <c r="J122" s="223">
        <v>0</v>
      </c>
    </row>
    <row r="123" spans="1:10" ht="19.5" customHeight="1" x14ac:dyDescent="0.25">
      <c r="A123" s="134" t="s">
        <v>1256</v>
      </c>
      <c r="B123" s="21" t="s">
        <v>68</v>
      </c>
      <c r="C123" s="135">
        <f>VLOOKUP(MID(A123,FIND(":",A123)+2,LEN(A123)-(FIND(":",A123)+1)),'Annex 1 LV, HV and UMS charges'!$A$11:$C$43,3,FALSE)</f>
        <v>0</v>
      </c>
      <c r="D123" s="230">
        <v>2.6629999999999998</v>
      </c>
      <c r="E123" s="231">
        <v>0.32800000000000001</v>
      </c>
      <c r="F123" s="232">
        <v>1.9E-2</v>
      </c>
      <c r="G123" s="218">
        <v>4.67</v>
      </c>
      <c r="H123" s="218">
        <v>2.63</v>
      </c>
      <c r="I123" s="235">
        <v>2.63</v>
      </c>
      <c r="J123" s="229">
        <v>8.3000000000000004E-2</v>
      </c>
    </row>
    <row r="124" spans="1:10" ht="19.5" customHeight="1" x14ac:dyDescent="0.25">
      <c r="A124" s="134" t="s">
        <v>1257</v>
      </c>
      <c r="B124" s="21" t="s">
        <v>68</v>
      </c>
      <c r="C124" s="135">
        <f>VLOOKUP(MID(A124,FIND(":",A124)+2,LEN(A124)-(FIND(":",A124)+1)),'Annex 1 LV, HV and UMS charges'!$A$11:$C$43,3,FALSE)</f>
        <v>0</v>
      </c>
      <c r="D124" s="230">
        <v>2.6629999999999998</v>
      </c>
      <c r="E124" s="231">
        <v>0.32800000000000001</v>
      </c>
      <c r="F124" s="232">
        <v>1.9E-2</v>
      </c>
      <c r="G124" s="218">
        <v>19.079999999999998</v>
      </c>
      <c r="H124" s="218">
        <v>2.63</v>
      </c>
      <c r="I124" s="235">
        <v>2.63</v>
      </c>
      <c r="J124" s="229">
        <v>8.3000000000000004E-2</v>
      </c>
    </row>
    <row r="125" spans="1:10" ht="19.5" customHeight="1" x14ac:dyDescent="0.25">
      <c r="A125" s="134" t="s">
        <v>1258</v>
      </c>
      <c r="B125" s="21" t="s">
        <v>68</v>
      </c>
      <c r="C125" s="135">
        <f>VLOOKUP(MID(A125,FIND(":",A125)+2,LEN(A125)-(FIND(":",A125)+1)),'Annex 1 LV, HV and UMS charges'!$A$11:$C$43,3,FALSE)</f>
        <v>0</v>
      </c>
      <c r="D125" s="230">
        <v>2.6629999999999998</v>
      </c>
      <c r="E125" s="231">
        <v>0.32800000000000001</v>
      </c>
      <c r="F125" s="232">
        <v>1.9E-2</v>
      </c>
      <c r="G125" s="218">
        <v>29.14</v>
      </c>
      <c r="H125" s="218">
        <v>2.63</v>
      </c>
      <c r="I125" s="235">
        <v>2.63</v>
      </c>
      <c r="J125" s="229">
        <v>8.3000000000000004E-2</v>
      </c>
    </row>
    <row r="126" spans="1:10" ht="19.5" customHeight="1" x14ac:dyDescent="0.25">
      <c r="A126" s="134" t="s">
        <v>1259</v>
      </c>
      <c r="B126" s="21" t="s">
        <v>68</v>
      </c>
      <c r="C126" s="135">
        <f>VLOOKUP(MID(A126,FIND(":",A126)+2,LEN(A126)-(FIND(":",A126)+1)),'Annex 1 LV, HV and UMS charges'!$A$11:$C$43,3,FALSE)</f>
        <v>0</v>
      </c>
      <c r="D126" s="230">
        <v>2.6629999999999998</v>
      </c>
      <c r="E126" s="231">
        <v>0.32800000000000001</v>
      </c>
      <c r="F126" s="232">
        <v>1.9E-2</v>
      </c>
      <c r="G126" s="218">
        <v>44.18</v>
      </c>
      <c r="H126" s="218">
        <v>2.63</v>
      </c>
      <c r="I126" s="235">
        <v>2.63</v>
      </c>
      <c r="J126" s="229">
        <v>8.3000000000000004E-2</v>
      </c>
    </row>
    <row r="127" spans="1:10" ht="19.5" customHeight="1" x14ac:dyDescent="0.25">
      <c r="A127" s="134" t="s">
        <v>1260</v>
      </c>
      <c r="B127" s="21" t="s">
        <v>68</v>
      </c>
      <c r="C127" s="135">
        <f>VLOOKUP(MID(A127,FIND(":",A127)+2,LEN(A127)-(FIND(":",A127)+1)),'Annex 1 LV, HV and UMS charges'!$A$11:$C$43,3,FALSE)</f>
        <v>0</v>
      </c>
      <c r="D127" s="230">
        <v>2.6629999999999998</v>
      </c>
      <c r="E127" s="231">
        <v>0.32800000000000001</v>
      </c>
      <c r="F127" s="232">
        <v>1.9E-2</v>
      </c>
      <c r="G127" s="218">
        <v>82.09</v>
      </c>
      <c r="H127" s="218">
        <v>2.63</v>
      </c>
      <c r="I127" s="235">
        <v>2.63</v>
      </c>
      <c r="J127" s="229">
        <v>8.3000000000000004E-2</v>
      </c>
    </row>
    <row r="128" spans="1:10" ht="19.5" customHeight="1" x14ac:dyDescent="0.25">
      <c r="A128" s="134" t="s">
        <v>1261</v>
      </c>
      <c r="B128" s="21" t="s">
        <v>68</v>
      </c>
      <c r="C128" s="135">
        <f>VLOOKUP(MID(A128,FIND(":",A128)+2,LEN(A128)-(FIND(":",A128)+1)),'Annex 1 LV, HV and UMS charges'!$A$11:$C$43,3,FALSE)</f>
        <v>0</v>
      </c>
      <c r="D128" s="230">
        <v>2.5609999999999999</v>
      </c>
      <c r="E128" s="231">
        <v>0.27900000000000003</v>
      </c>
      <c r="F128" s="232">
        <v>1.2999999999999999E-2</v>
      </c>
      <c r="G128" s="218">
        <v>5.3</v>
      </c>
      <c r="H128" s="218">
        <v>3.68</v>
      </c>
      <c r="I128" s="235">
        <v>3.68</v>
      </c>
      <c r="J128" s="229">
        <v>7.6999999999999999E-2</v>
      </c>
    </row>
    <row r="129" spans="1:10" ht="19.5" customHeight="1" x14ac:dyDescent="0.25">
      <c r="A129" s="134" t="s">
        <v>1262</v>
      </c>
      <c r="B129" s="21" t="s">
        <v>68</v>
      </c>
      <c r="C129" s="135">
        <f>VLOOKUP(MID(A129,FIND(":",A129)+2,LEN(A129)-(FIND(":",A129)+1)),'Annex 1 LV, HV and UMS charges'!$A$11:$C$43,3,FALSE)</f>
        <v>0</v>
      </c>
      <c r="D129" s="230">
        <v>2.5609999999999999</v>
      </c>
      <c r="E129" s="231">
        <v>0.27900000000000003</v>
      </c>
      <c r="F129" s="232">
        <v>1.2999999999999999E-2</v>
      </c>
      <c r="G129" s="218">
        <v>26.23</v>
      </c>
      <c r="H129" s="218">
        <v>3.68</v>
      </c>
      <c r="I129" s="235">
        <v>3.68</v>
      </c>
      <c r="J129" s="229">
        <v>7.6999999999999999E-2</v>
      </c>
    </row>
    <row r="130" spans="1:10" ht="19.5" customHeight="1" x14ac:dyDescent="0.25">
      <c r="A130" s="134" t="s">
        <v>1263</v>
      </c>
      <c r="B130" s="21" t="s">
        <v>68</v>
      </c>
      <c r="C130" s="135">
        <f>VLOOKUP(MID(A130,FIND(":",A130)+2,LEN(A130)-(FIND(":",A130)+1)),'Annex 1 LV, HV and UMS charges'!$A$11:$C$43,3,FALSE)</f>
        <v>0</v>
      </c>
      <c r="D130" s="230">
        <v>2.5609999999999999</v>
      </c>
      <c r="E130" s="231">
        <v>0.27900000000000003</v>
      </c>
      <c r="F130" s="232">
        <v>1.2999999999999999E-2</v>
      </c>
      <c r="G130" s="218">
        <v>40.840000000000003</v>
      </c>
      <c r="H130" s="218">
        <v>3.68</v>
      </c>
      <c r="I130" s="235">
        <v>3.68</v>
      </c>
      <c r="J130" s="229">
        <v>7.6999999999999999E-2</v>
      </c>
    </row>
    <row r="131" spans="1:10" ht="19.5" customHeight="1" x14ac:dyDescent="0.25">
      <c r="A131" s="134" t="s">
        <v>1264</v>
      </c>
      <c r="B131" s="21" t="s">
        <v>68</v>
      </c>
      <c r="C131" s="135">
        <f>VLOOKUP(MID(A131,FIND(":",A131)+2,LEN(A131)-(FIND(":",A131)+1)),'Annex 1 LV, HV and UMS charges'!$A$11:$C$43,3,FALSE)</f>
        <v>0</v>
      </c>
      <c r="D131" s="230">
        <v>2.5609999999999999</v>
      </c>
      <c r="E131" s="231">
        <v>0.27900000000000003</v>
      </c>
      <c r="F131" s="232">
        <v>1.2999999999999999E-2</v>
      </c>
      <c r="G131" s="218">
        <v>62.69</v>
      </c>
      <c r="H131" s="218">
        <v>3.68</v>
      </c>
      <c r="I131" s="235">
        <v>3.68</v>
      </c>
      <c r="J131" s="229">
        <v>7.6999999999999999E-2</v>
      </c>
    </row>
    <row r="132" spans="1:10" ht="19.5" customHeight="1" x14ac:dyDescent="0.25">
      <c r="A132" s="134" t="s">
        <v>1265</v>
      </c>
      <c r="B132" s="21" t="s">
        <v>68</v>
      </c>
      <c r="C132" s="135">
        <f>VLOOKUP(MID(A132,FIND(":",A132)+2,LEN(A132)-(FIND(":",A132)+1)),'Annex 1 LV, HV and UMS charges'!$A$11:$C$43,3,FALSE)</f>
        <v>0</v>
      </c>
      <c r="D132" s="230">
        <v>2.5609999999999999</v>
      </c>
      <c r="E132" s="231">
        <v>0.27900000000000003</v>
      </c>
      <c r="F132" s="232">
        <v>1.2999999999999999E-2</v>
      </c>
      <c r="G132" s="218">
        <v>117.77</v>
      </c>
      <c r="H132" s="218">
        <v>3.68</v>
      </c>
      <c r="I132" s="235">
        <v>3.68</v>
      </c>
      <c r="J132" s="229">
        <v>7.6999999999999999E-2</v>
      </c>
    </row>
    <row r="133" spans="1:10" ht="19.5" customHeight="1" x14ac:dyDescent="0.25">
      <c r="A133" s="134" t="s">
        <v>1266</v>
      </c>
      <c r="B133" s="21" t="s">
        <v>68</v>
      </c>
      <c r="C133" s="135">
        <f>VLOOKUP(MID(A133,FIND(":",A133)+2,LEN(A133)-(FIND(":",A133)+1)),'Annex 1 LV, HV and UMS charges'!$A$11:$C$43,3,FALSE)</f>
        <v>0</v>
      </c>
      <c r="D133" s="230">
        <v>1.5880000000000001</v>
      </c>
      <c r="E133" s="231">
        <v>0.14399999999999999</v>
      </c>
      <c r="F133" s="232">
        <v>5.0000000000000001E-3</v>
      </c>
      <c r="G133" s="218">
        <v>55.01</v>
      </c>
      <c r="H133" s="218">
        <v>4.8</v>
      </c>
      <c r="I133" s="235">
        <v>4.8</v>
      </c>
      <c r="J133" s="229">
        <v>4.2999999999999997E-2</v>
      </c>
    </row>
    <row r="134" spans="1:10" ht="19.5" customHeight="1" x14ac:dyDescent="0.25">
      <c r="A134" s="134" t="s">
        <v>1267</v>
      </c>
      <c r="B134" s="21" t="s">
        <v>68</v>
      </c>
      <c r="C134" s="135">
        <f>VLOOKUP(MID(A134,FIND(":",A134)+2,LEN(A134)-(FIND(":",A134)+1)),'Annex 1 LV, HV and UMS charges'!$A$11:$C$43,3,FALSE)</f>
        <v>0</v>
      </c>
      <c r="D134" s="230">
        <v>1.5880000000000001</v>
      </c>
      <c r="E134" s="231">
        <v>0.14399999999999999</v>
      </c>
      <c r="F134" s="232">
        <v>5.0000000000000001E-3</v>
      </c>
      <c r="G134" s="218">
        <v>201.85</v>
      </c>
      <c r="H134" s="218">
        <v>4.8</v>
      </c>
      <c r="I134" s="235">
        <v>4.8</v>
      </c>
      <c r="J134" s="229">
        <v>4.2999999999999997E-2</v>
      </c>
    </row>
    <row r="135" spans="1:10" ht="19.5" customHeight="1" x14ac:dyDescent="0.25">
      <c r="A135" s="134" t="s">
        <v>1268</v>
      </c>
      <c r="B135" s="21" t="s">
        <v>68</v>
      </c>
      <c r="C135" s="135">
        <f>VLOOKUP(MID(A135,FIND(":",A135)+2,LEN(A135)-(FIND(":",A135)+1)),'Annex 1 LV, HV and UMS charges'!$A$11:$C$43,3,FALSE)</f>
        <v>0</v>
      </c>
      <c r="D135" s="230">
        <v>1.5880000000000001</v>
      </c>
      <c r="E135" s="231">
        <v>0.14399999999999999</v>
      </c>
      <c r="F135" s="232">
        <v>5.0000000000000001E-3</v>
      </c>
      <c r="G135" s="218">
        <v>484.88</v>
      </c>
      <c r="H135" s="218">
        <v>4.8</v>
      </c>
      <c r="I135" s="235">
        <v>4.8</v>
      </c>
      <c r="J135" s="229">
        <v>4.2999999999999997E-2</v>
      </c>
    </row>
    <row r="136" spans="1:10" ht="19.5" customHeight="1" x14ac:dyDescent="0.25">
      <c r="A136" s="134" t="s">
        <v>1269</v>
      </c>
      <c r="B136" s="21" t="s">
        <v>68</v>
      </c>
      <c r="C136" s="135">
        <f>VLOOKUP(MID(A136,FIND(":",A136)+2,LEN(A136)-(FIND(":",A136)+1)),'Annex 1 LV, HV and UMS charges'!$A$11:$C$43,3,FALSE)</f>
        <v>0</v>
      </c>
      <c r="D136" s="230">
        <v>1.5880000000000001</v>
      </c>
      <c r="E136" s="231">
        <v>0.14399999999999999</v>
      </c>
      <c r="F136" s="232">
        <v>5.0000000000000001E-3</v>
      </c>
      <c r="G136" s="218">
        <v>863.61</v>
      </c>
      <c r="H136" s="218">
        <v>4.8</v>
      </c>
      <c r="I136" s="235">
        <v>4.8</v>
      </c>
      <c r="J136" s="229">
        <v>4.2999999999999997E-2</v>
      </c>
    </row>
    <row r="137" spans="1:10" ht="19.5" customHeight="1" x14ac:dyDescent="0.25">
      <c r="A137" s="134" t="s">
        <v>1270</v>
      </c>
      <c r="B137" s="21" t="s">
        <v>68</v>
      </c>
      <c r="C137" s="135">
        <f>VLOOKUP(MID(A137,FIND(":",A137)+2,LEN(A137)-(FIND(":",A137)+1)),'Annex 1 LV, HV and UMS charges'!$A$11:$C$43,3,FALSE)</f>
        <v>0</v>
      </c>
      <c r="D137" s="230">
        <v>1.5880000000000001</v>
      </c>
      <c r="E137" s="231">
        <v>0.14399999999999999</v>
      </c>
      <c r="F137" s="232">
        <v>5.0000000000000001E-3</v>
      </c>
      <c r="G137" s="218">
        <v>2091.12</v>
      </c>
      <c r="H137" s="218">
        <v>4.8</v>
      </c>
      <c r="I137" s="235">
        <v>4.8</v>
      </c>
      <c r="J137" s="229">
        <v>4.2999999999999997E-2</v>
      </c>
    </row>
    <row r="138" spans="1:10" ht="19.5" customHeight="1" x14ac:dyDescent="0.25">
      <c r="A138" s="134" t="s">
        <v>1271</v>
      </c>
      <c r="B138" s="21" t="s">
        <v>68</v>
      </c>
      <c r="C138" s="135" t="str">
        <f>VLOOKUP(MID(A138,FIND(":",A138)+2,LEN(A138)-(FIND(":",A138)+1)),'Annex 1 LV, HV and UMS charges'!$A$11:$C$43,3,FALSE)</f>
        <v>0, 1 or 8</v>
      </c>
      <c r="D138" s="233">
        <v>11.257999999999999</v>
      </c>
      <c r="E138" s="234">
        <v>1.0329999999999999</v>
      </c>
      <c r="F138" s="232">
        <v>0.42099999999999999</v>
      </c>
      <c r="G138" s="223">
        <v>0</v>
      </c>
      <c r="H138" s="223">
        <v>0</v>
      </c>
      <c r="I138" s="223">
        <v>0</v>
      </c>
      <c r="J138" s="223">
        <v>0</v>
      </c>
    </row>
    <row r="139" spans="1:10" ht="19.5" customHeight="1" x14ac:dyDescent="0.25">
      <c r="A139" s="134" t="s">
        <v>1272</v>
      </c>
      <c r="B139" s="21" t="s">
        <v>68</v>
      </c>
      <c r="C139" s="135">
        <f>VLOOKUP(MID(A139,FIND(":",A139)+2,LEN(A139)-(FIND(":",A139)+1)),'Annex 1 LV, HV and UMS charges'!$A$11:$C$43,3,FALSE)</f>
        <v>0</v>
      </c>
      <c r="D139" s="230">
        <v>-3.8359999999999999</v>
      </c>
      <c r="E139" s="231">
        <v>-0.496</v>
      </c>
      <c r="F139" s="232">
        <v>-0.03</v>
      </c>
      <c r="G139" s="218">
        <v>0</v>
      </c>
      <c r="H139" s="223">
        <v>0</v>
      </c>
      <c r="I139" s="223">
        <v>0</v>
      </c>
      <c r="J139" s="223">
        <v>0</v>
      </c>
    </row>
    <row r="140" spans="1:10" ht="19.5" customHeight="1" x14ac:dyDescent="0.25">
      <c r="A140" s="134" t="s">
        <v>1273</v>
      </c>
      <c r="B140" s="21" t="s">
        <v>68</v>
      </c>
      <c r="C140" s="135">
        <f>VLOOKUP(MID(A140,FIND(":",A140)+2,LEN(A140)-(FIND(":",A140)+1)),'Annex 1 LV, HV and UMS charges'!$A$11:$C$43,3,FALSE)</f>
        <v>0</v>
      </c>
      <c r="D140" s="230">
        <v>-3.5939999999999999</v>
      </c>
      <c r="E140" s="231">
        <v>-0.45100000000000001</v>
      </c>
      <c r="F140" s="232">
        <v>-2.5999999999999999E-2</v>
      </c>
      <c r="G140" s="218">
        <v>0</v>
      </c>
      <c r="H140" s="223">
        <v>0</v>
      </c>
      <c r="I140" s="223">
        <v>0</v>
      </c>
      <c r="J140" s="223">
        <v>0</v>
      </c>
    </row>
    <row r="141" spans="1:10" ht="19.5" customHeight="1" x14ac:dyDescent="0.25">
      <c r="A141" s="134" t="s">
        <v>1274</v>
      </c>
      <c r="B141" s="21" t="s">
        <v>68</v>
      </c>
      <c r="C141" s="135">
        <f>VLOOKUP(MID(A141,FIND(":",A141)+2,LEN(A141)-(FIND(":",A141)+1)),'Annex 1 LV, HV and UMS charges'!$A$11:$C$43,3,FALSE)</f>
        <v>0</v>
      </c>
      <c r="D141" s="230">
        <v>-3.8359999999999999</v>
      </c>
      <c r="E141" s="231">
        <v>-0.496</v>
      </c>
      <c r="F141" s="232">
        <v>-0.03</v>
      </c>
      <c r="G141" s="218">
        <v>0</v>
      </c>
      <c r="H141" s="223">
        <v>0</v>
      </c>
      <c r="I141" s="223">
        <v>0</v>
      </c>
      <c r="J141" s="229">
        <v>0.13900000000000001</v>
      </c>
    </row>
    <row r="142" spans="1:10" ht="19.5" customHeight="1" x14ac:dyDescent="0.25">
      <c r="A142" s="134" t="s">
        <v>1275</v>
      </c>
      <c r="B142" s="21" t="s">
        <v>68</v>
      </c>
      <c r="C142" s="135">
        <f>VLOOKUP(MID(A142,FIND(":",A142)+2,LEN(A142)-(FIND(":",A142)+1)),'Annex 1 LV, HV and UMS charges'!$A$11:$C$43,3,FALSE)</f>
        <v>0</v>
      </c>
      <c r="D142" s="230">
        <v>-3.5939999999999999</v>
      </c>
      <c r="E142" s="231">
        <v>-0.45100000000000001</v>
      </c>
      <c r="F142" s="232">
        <v>-2.5999999999999999E-2</v>
      </c>
      <c r="G142" s="218">
        <v>0</v>
      </c>
      <c r="H142" s="223">
        <v>0</v>
      </c>
      <c r="I142" s="223">
        <v>0</v>
      </c>
      <c r="J142" s="229">
        <v>0.11600000000000001</v>
      </c>
    </row>
    <row r="143" spans="1:10" ht="19.5" customHeight="1" x14ac:dyDescent="0.25">
      <c r="A143" s="134" t="s">
        <v>1276</v>
      </c>
      <c r="B143" s="21" t="s">
        <v>68</v>
      </c>
      <c r="C143" s="135">
        <f>VLOOKUP(MID(A143,FIND(":",A143)+2,LEN(A143)-(FIND(":",A143)+1)),'Annex 1 LV, HV and UMS charges'!$A$11:$C$43,3,FALSE)</f>
        <v>0</v>
      </c>
      <c r="D143" s="230">
        <v>-3.2080000000000002</v>
      </c>
      <c r="E143" s="231">
        <v>-0.34899999999999998</v>
      </c>
      <c r="F143" s="232">
        <v>-1.7000000000000001E-2</v>
      </c>
      <c r="G143" s="218">
        <v>49.86</v>
      </c>
      <c r="H143" s="223">
        <v>0</v>
      </c>
      <c r="I143" s="223">
        <v>0</v>
      </c>
      <c r="J143" s="229">
        <v>0.14000000000000001</v>
      </c>
    </row>
    <row r="144" spans="1:10" ht="19.5" customHeight="1" x14ac:dyDescent="0.25">
      <c r="A144" s="134" t="s">
        <v>1277</v>
      </c>
      <c r="B144" s="21" t="s">
        <v>68</v>
      </c>
      <c r="C144" s="135" t="str">
        <f>VLOOKUP(MID(A144,FIND(":",A144)+2,LEN(A144)-(FIND(":",A144)+1)),'Annex 1 LV, HV and UMS charges'!$A$11:$C$43,3,FALSE)</f>
        <v>0, 1, 2</v>
      </c>
      <c r="D144" s="230">
        <v>3.0270000000000001</v>
      </c>
      <c r="E144" s="231">
        <v>0.39200000000000002</v>
      </c>
      <c r="F144" s="232">
        <v>2.3E-2</v>
      </c>
      <c r="G144" s="218">
        <v>2.17</v>
      </c>
      <c r="H144" s="223">
        <v>0</v>
      </c>
      <c r="I144" s="223">
        <v>0</v>
      </c>
      <c r="J144" s="223">
        <v>0</v>
      </c>
    </row>
    <row r="145" spans="1:10" ht="19.5" customHeight="1" x14ac:dyDescent="0.25">
      <c r="A145" s="134" t="s">
        <v>1278</v>
      </c>
      <c r="B145" s="21" t="s">
        <v>68</v>
      </c>
      <c r="C145" s="135" t="str">
        <f>VLOOKUP(MID(A145,FIND(":",A145)+2,LEN(A145)-(FIND(":",A145)+1)),'Annex 1 LV, HV and UMS charges'!$A$11:$C$43,3,FALSE)</f>
        <v>2</v>
      </c>
      <c r="D145" s="230">
        <v>3.0270000000000001</v>
      </c>
      <c r="E145" s="231">
        <v>0.39200000000000002</v>
      </c>
      <c r="F145" s="232">
        <v>2.3E-2</v>
      </c>
      <c r="G145" s="223">
        <v>0</v>
      </c>
      <c r="H145" s="223">
        <v>0</v>
      </c>
      <c r="I145" s="223">
        <v>0</v>
      </c>
      <c r="J145" s="223">
        <v>0</v>
      </c>
    </row>
    <row r="146" spans="1:10" ht="19.5" customHeight="1" x14ac:dyDescent="0.25">
      <c r="A146" s="134" t="s">
        <v>1279</v>
      </c>
      <c r="B146" s="21" t="s">
        <v>68</v>
      </c>
      <c r="C146" s="135" t="str">
        <f>VLOOKUP(MID(A146,FIND(":",A146)+2,LEN(A146)-(FIND(":",A146)+1)),'Annex 1 LV, HV and UMS charges'!$A$11:$C$43,3,FALSE)</f>
        <v>0, 3, 4, 5-8</v>
      </c>
      <c r="D146" s="230">
        <v>3.0649999999999999</v>
      </c>
      <c r="E146" s="231">
        <v>0.39700000000000002</v>
      </c>
      <c r="F146" s="232">
        <v>2.4E-2</v>
      </c>
      <c r="G146" s="218">
        <v>2.94</v>
      </c>
      <c r="H146" s="223">
        <v>0</v>
      </c>
      <c r="I146" s="223">
        <v>0</v>
      </c>
      <c r="J146" s="223">
        <v>0</v>
      </c>
    </row>
    <row r="147" spans="1:10" ht="19.5" customHeight="1" x14ac:dyDescent="0.25">
      <c r="A147" s="134" t="s">
        <v>1280</v>
      </c>
      <c r="B147" s="21" t="s">
        <v>68</v>
      </c>
      <c r="C147" s="135" t="str">
        <f>VLOOKUP(MID(A147,FIND(":",A147)+2,LEN(A147)-(FIND(":",A147)+1)),'Annex 1 LV, HV and UMS charges'!$A$11:$C$43,3,FALSE)</f>
        <v>0, 3, 4, 5-8</v>
      </c>
      <c r="D147" s="230">
        <v>3.0649999999999999</v>
      </c>
      <c r="E147" s="231">
        <v>0.39700000000000002</v>
      </c>
      <c r="F147" s="232">
        <v>2.4E-2</v>
      </c>
      <c r="G147" s="218">
        <v>3.21</v>
      </c>
      <c r="H147" s="223">
        <v>0</v>
      </c>
      <c r="I147" s="223">
        <v>0</v>
      </c>
      <c r="J147" s="223">
        <v>0</v>
      </c>
    </row>
    <row r="148" spans="1:10" ht="19.5" customHeight="1" x14ac:dyDescent="0.25">
      <c r="A148" s="134" t="s">
        <v>1281</v>
      </c>
      <c r="B148" s="21" t="s">
        <v>68</v>
      </c>
      <c r="C148" s="135" t="str">
        <f>VLOOKUP(MID(A148,FIND(":",A148)+2,LEN(A148)-(FIND(":",A148)+1)),'Annex 1 LV, HV and UMS charges'!$A$11:$C$43,3,FALSE)</f>
        <v>0, 3, 4, 5-8</v>
      </c>
      <c r="D148" s="230">
        <v>3.0649999999999999</v>
      </c>
      <c r="E148" s="231">
        <v>0.39700000000000002</v>
      </c>
      <c r="F148" s="232">
        <v>2.4E-2</v>
      </c>
      <c r="G148" s="218">
        <v>3.97</v>
      </c>
      <c r="H148" s="223">
        <v>0</v>
      </c>
      <c r="I148" s="223">
        <v>0</v>
      </c>
      <c r="J148" s="223">
        <v>0</v>
      </c>
    </row>
    <row r="149" spans="1:10" ht="19.5" customHeight="1" x14ac:dyDescent="0.25">
      <c r="A149" s="134" t="s">
        <v>1282</v>
      </c>
      <c r="B149" s="21" t="s">
        <v>68</v>
      </c>
      <c r="C149" s="135" t="str">
        <f>VLOOKUP(MID(A149,FIND(":",A149)+2,LEN(A149)-(FIND(":",A149)+1)),'Annex 1 LV, HV and UMS charges'!$A$11:$C$43,3,FALSE)</f>
        <v>0, 3, 4, 5-8</v>
      </c>
      <c r="D149" s="230">
        <v>3.0649999999999999</v>
      </c>
      <c r="E149" s="231">
        <v>0.39700000000000002</v>
      </c>
      <c r="F149" s="232">
        <v>2.4E-2</v>
      </c>
      <c r="G149" s="218">
        <v>5.21</v>
      </c>
      <c r="H149" s="223">
        <v>0</v>
      </c>
      <c r="I149" s="223">
        <v>0</v>
      </c>
      <c r="J149" s="223">
        <v>0</v>
      </c>
    </row>
    <row r="150" spans="1:10" ht="19.5" customHeight="1" x14ac:dyDescent="0.25">
      <c r="A150" s="134" t="s">
        <v>1283</v>
      </c>
      <c r="B150" s="21" t="s">
        <v>68</v>
      </c>
      <c r="C150" s="135" t="str">
        <f>VLOOKUP(MID(A150,FIND(":",A150)+2,LEN(A150)-(FIND(":",A150)+1)),'Annex 1 LV, HV and UMS charges'!$A$11:$C$43,3,FALSE)</f>
        <v>0, 3, 4, 5-8</v>
      </c>
      <c r="D150" s="230">
        <v>3.0649999999999999</v>
      </c>
      <c r="E150" s="231">
        <v>0.39700000000000002</v>
      </c>
      <c r="F150" s="232">
        <v>2.4E-2</v>
      </c>
      <c r="G150" s="218">
        <v>8.92</v>
      </c>
      <c r="H150" s="223">
        <v>0</v>
      </c>
      <c r="I150" s="223">
        <v>0</v>
      </c>
      <c r="J150" s="223">
        <v>0</v>
      </c>
    </row>
    <row r="151" spans="1:10" ht="19.5" customHeight="1" x14ac:dyDescent="0.25">
      <c r="A151" s="134" t="s">
        <v>1284</v>
      </c>
      <c r="B151" s="21" t="s">
        <v>68</v>
      </c>
      <c r="C151" s="135" t="str">
        <f>VLOOKUP(MID(A151,FIND(":",A151)+2,LEN(A151)-(FIND(":",A151)+1)),'Annex 1 LV, HV and UMS charges'!$A$11:$C$43,3,FALSE)</f>
        <v>4</v>
      </c>
      <c r="D151" s="230">
        <v>3.0649999999999999</v>
      </c>
      <c r="E151" s="231">
        <v>0.39700000000000002</v>
      </c>
      <c r="F151" s="232">
        <v>2.4E-2</v>
      </c>
      <c r="G151" s="223">
        <v>0</v>
      </c>
      <c r="H151" s="223">
        <v>0</v>
      </c>
      <c r="I151" s="223">
        <v>0</v>
      </c>
      <c r="J151" s="223">
        <v>0</v>
      </c>
    </row>
    <row r="152" spans="1:10" ht="19.5" customHeight="1" x14ac:dyDescent="0.25">
      <c r="A152" s="134" t="s">
        <v>1285</v>
      </c>
      <c r="B152" s="21" t="s">
        <v>68</v>
      </c>
      <c r="C152" s="135">
        <f>VLOOKUP(MID(A152,FIND(":",A152)+2,LEN(A152)-(FIND(":",A152)+1)),'Annex 1 LV, HV and UMS charges'!$A$11:$C$43,3,FALSE)</f>
        <v>0</v>
      </c>
      <c r="D152" s="230">
        <v>1.982</v>
      </c>
      <c r="E152" s="231">
        <v>0.24399999999999999</v>
      </c>
      <c r="F152" s="232">
        <v>1.4E-2</v>
      </c>
      <c r="G152" s="218">
        <v>3.47</v>
      </c>
      <c r="H152" s="218">
        <v>1.96</v>
      </c>
      <c r="I152" s="235">
        <v>1.96</v>
      </c>
      <c r="J152" s="229">
        <v>6.2E-2</v>
      </c>
    </row>
    <row r="153" spans="1:10" ht="19.5" customHeight="1" x14ac:dyDescent="0.25">
      <c r="A153" s="134" t="s">
        <v>1286</v>
      </c>
      <c r="B153" s="21" t="s">
        <v>68</v>
      </c>
      <c r="C153" s="135">
        <f>VLOOKUP(MID(A153,FIND(":",A153)+2,LEN(A153)-(FIND(":",A153)+1)),'Annex 1 LV, HV and UMS charges'!$A$11:$C$43,3,FALSE)</f>
        <v>0</v>
      </c>
      <c r="D153" s="230">
        <v>1.982</v>
      </c>
      <c r="E153" s="231">
        <v>0.24399999999999999</v>
      </c>
      <c r="F153" s="232">
        <v>1.4E-2</v>
      </c>
      <c r="G153" s="218">
        <v>14.2</v>
      </c>
      <c r="H153" s="218">
        <v>1.96</v>
      </c>
      <c r="I153" s="235">
        <v>1.96</v>
      </c>
      <c r="J153" s="229">
        <v>6.2E-2</v>
      </c>
    </row>
    <row r="154" spans="1:10" ht="19.5" customHeight="1" x14ac:dyDescent="0.25">
      <c r="A154" s="134" t="s">
        <v>1287</v>
      </c>
      <c r="B154" s="21" t="s">
        <v>68</v>
      </c>
      <c r="C154" s="135">
        <f>VLOOKUP(MID(A154,FIND(":",A154)+2,LEN(A154)-(FIND(":",A154)+1)),'Annex 1 LV, HV and UMS charges'!$A$11:$C$43,3,FALSE)</f>
        <v>0</v>
      </c>
      <c r="D154" s="230">
        <v>1.982</v>
      </c>
      <c r="E154" s="231">
        <v>0.24399999999999999</v>
      </c>
      <c r="F154" s="232">
        <v>1.4E-2</v>
      </c>
      <c r="G154" s="218">
        <v>21.68</v>
      </c>
      <c r="H154" s="218">
        <v>1.96</v>
      </c>
      <c r="I154" s="235">
        <v>1.96</v>
      </c>
      <c r="J154" s="229">
        <v>6.2E-2</v>
      </c>
    </row>
    <row r="155" spans="1:10" ht="19.5" customHeight="1" x14ac:dyDescent="0.25">
      <c r="A155" s="134" t="s">
        <v>1288</v>
      </c>
      <c r="B155" s="21" t="s">
        <v>68</v>
      </c>
      <c r="C155" s="135">
        <f>VLOOKUP(MID(A155,FIND(":",A155)+2,LEN(A155)-(FIND(":",A155)+1)),'Annex 1 LV, HV and UMS charges'!$A$11:$C$43,3,FALSE)</f>
        <v>0</v>
      </c>
      <c r="D155" s="230">
        <v>1.982</v>
      </c>
      <c r="E155" s="231">
        <v>0.24399999999999999</v>
      </c>
      <c r="F155" s="232">
        <v>1.4E-2</v>
      </c>
      <c r="G155" s="218">
        <v>32.869999999999997</v>
      </c>
      <c r="H155" s="218">
        <v>1.96</v>
      </c>
      <c r="I155" s="235">
        <v>1.96</v>
      </c>
      <c r="J155" s="229">
        <v>6.2E-2</v>
      </c>
    </row>
    <row r="156" spans="1:10" ht="19.5" customHeight="1" x14ac:dyDescent="0.25">
      <c r="A156" s="134" t="s">
        <v>1289</v>
      </c>
      <c r="B156" s="21" t="s">
        <v>68</v>
      </c>
      <c r="C156" s="135">
        <f>VLOOKUP(MID(A156,FIND(":",A156)+2,LEN(A156)-(FIND(":",A156)+1)),'Annex 1 LV, HV and UMS charges'!$A$11:$C$43,3,FALSE)</f>
        <v>0</v>
      </c>
      <c r="D156" s="230">
        <v>1.982</v>
      </c>
      <c r="E156" s="231">
        <v>0.24399999999999999</v>
      </c>
      <c r="F156" s="232">
        <v>1.4E-2</v>
      </c>
      <c r="G156" s="218">
        <v>61.09</v>
      </c>
      <c r="H156" s="218">
        <v>1.96</v>
      </c>
      <c r="I156" s="235">
        <v>1.96</v>
      </c>
      <c r="J156" s="229">
        <v>6.2E-2</v>
      </c>
    </row>
    <row r="157" spans="1:10" ht="19.5" customHeight="1" x14ac:dyDescent="0.25">
      <c r="A157" s="134" t="s">
        <v>1290</v>
      </c>
      <c r="B157" s="21" t="s">
        <v>68</v>
      </c>
      <c r="C157" s="135">
        <f>VLOOKUP(MID(A157,FIND(":",A157)+2,LEN(A157)-(FIND(":",A157)+1)),'Annex 1 LV, HV and UMS charges'!$A$11:$C$43,3,FALSE)</f>
        <v>0</v>
      </c>
      <c r="D157" s="230">
        <v>1.905</v>
      </c>
      <c r="E157" s="231">
        <v>0.20699999999999999</v>
      </c>
      <c r="F157" s="232">
        <v>0.01</v>
      </c>
      <c r="G157" s="218">
        <v>3.94</v>
      </c>
      <c r="H157" s="218">
        <v>2.74</v>
      </c>
      <c r="I157" s="235">
        <v>2.74</v>
      </c>
      <c r="J157" s="229">
        <v>5.8000000000000003E-2</v>
      </c>
    </row>
    <row r="158" spans="1:10" ht="19.5" customHeight="1" x14ac:dyDescent="0.25">
      <c r="A158" s="134" t="s">
        <v>1291</v>
      </c>
      <c r="B158" s="21" t="s">
        <v>68</v>
      </c>
      <c r="C158" s="135">
        <f>VLOOKUP(MID(A158,FIND(":",A158)+2,LEN(A158)-(FIND(":",A158)+1)),'Annex 1 LV, HV and UMS charges'!$A$11:$C$43,3,FALSE)</f>
        <v>0</v>
      </c>
      <c r="D158" s="230">
        <v>1.905</v>
      </c>
      <c r="E158" s="231">
        <v>0.20699999999999999</v>
      </c>
      <c r="F158" s="232">
        <v>0.01</v>
      </c>
      <c r="G158" s="218">
        <v>19.52</v>
      </c>
      <c r="H158" s="218">
        <v>2.74</v>
      </c>
      <c r="I158" s="235">
        <v>2.74</v>
      </c>
      <c r="J158" s="229">
        <v>5.8000000000000003E-2</v>
      </c>
    </row>
    <row r="159" spans="1:10" ht="19.5" customHeight="1" x14ac:dyDescent="0.25">
      <c r="A159" s="134" t="s">
        <v>1292</v>
      </c>
      <c r="B159" s="21" t="s">
        <v>68</v>
      </c>
      <c r="C159" s="135">
        <f>VLOOKUP(MID(A159,FIND(":",A159)+2,LEN(A159)-(FIND(":",A159)+1)),'Annex 1 LV, HV and UMS charges'!$A$11:$C$43,3,FALSE)</f>
        <v>0</v>
      </c>
      <c r="D159" s="230">
        <v>1.905</v>
      </c>
      <c r="E159" s="231">
        <v>0.20699999999999999</v>
      </c>
      <c r="F159" s="232">
        <v>0.01</v>
      </c>
      <c r="G159" s="218">
        <v>30.39</v>
      </c>
      <c r="H159" s="218">
        <v>2.74</v>
      </c>
      <c r="I159" s="235">
        <v>2.74</v>
      </c>
      <c r="J159" s="229">
        <v>5.8000000000000003E-2</v>
      </c>
    </row>
    <row r="160" spans="1:10" ht="19.5" customHeight="1" x14ac:dyDescent="0.25">
      <c r="A160" s="134" t="s">
        <v>1293</v>
      </c>
      <c r="B160" s="21" t="s">
        <v>68</v>
      </c>
      <c r="C160" s="135">
        <f>VLOOKUP(MID(A160,FIND(":",A160)+2,LEN(A160)-(FIND(":",A160)+1)),'Annex 1 LV, HV and UMS charges'!$A$11:$C$43,3,FALSE)</f>
        <v>0</v>
      </c>
      <c r="D160" s="230">
        <v>1.905</v>
      </c>
      <c r="E160" s="231">
        <v>0.20699999999999999</v>
      </c>
      <c r="F160" s="232">
        <v>0.01</v>
      </c>
      <c r="G160" s="218">
        <v>46.64</v>
      </c>
      <c r="H160" s="218">
        <v>2.74</v>
      </c>
      <c r="I160" s="235">
        <v>2.74</v>
      </c>
      <c r="J160" s="229">
        <v>5.8000000000000003E-2</v>
      </c>
    </row>
    <row r="161" spans="1:10" ht="19.5" customHeight="1" x14ac:dyDescent="0.25">
      <c r="A161" s="134" t="s">
        <v>1294</v>
      </c>
      <c r="B161" s="21" t="s">
        <v>68</v>
      </c>
      <c r="C161" s="135">
        <f>VLOOKUP(MID(A161,FIND(":",A161)+2,LEN(A161)-(FIND(":",A161)+1)),'Annex 1 LV, HV and UMS charges'!$A$11:$C$43,3,FALSE)</f>
        <v>0</v>
      </c>
      <c r="D161" s="230">
        <v>1.905</v>
      </c>
      <c r="E161" s="231">
        <v>0.20699999999999999</v>
      </c>
      <c r="F161" s="232">
        <v>0.01</v>
      </c>
      <c r="G161" s="218">
        <v>87.63</v>
      </c>
      <c r="H161" s="218">
        <v>2.74</v>
      </c>
      <c r="I161" s="235">
        <v>2.74</v>
      </c>
      <c r="J161" s="229">
        <v>5.8000000000000003E-2</v>
      </c>
    </row>
    <row r="162" spans="1:10" ht="19.5" customHeight="1" x14ac:dyDescent="0.25">
      <c r="A162" s="134" t="s">
        <v>1295</v>
      </c>
      <c r="B162" s="21" t="s">
        <v>68</v>
      </c>
      <c r="C162" s="135">
        <f>VLOOKUP(MID(A162,FIND(":",A162)+2,LEN(A162)-(FIND(":",A162)+1)),'Annex 1 LV, HV and UMS charges'!$A$11:$C$43,3,FALSE)</f>
        <v>0</v>
      </c>
      <c r="D162" s="230">
        <v>1.181</v>
      </c>
      <c r="E162" s="231">
        <v>0.107</v>
      </c>
      <c r="F162" s="232">
        <v>4.0000000000000001E-3</v>
      </c>
      <c r="G162" s="218">
        <v>40.93</v>
      </c>
      <c r="H162" s="218">
        <v>3.57</v>
      </c>
      <c r="I162" s="235">
        <v>3.57</v>
      </c>
      <c r="J162" s="229">
        <v>3.2000000000000001E-2</v>
      </c>
    </row>
    <row r="163" spans="1:10" ht="19.5" customHeight="1" x14ac:dyDescent="0.25">
      <c r="A163" s="134" t="s">
        <v>1296</v>
      </c>
      <c r="B163" s="21" t="s">
        <v>68</v>
      </c>
      <c r="C163" s="135">
        <f>VLOOKUP(MID(A163,FIND(":",A163)+2,LEN(A163)-(FIND(":",A163)+1)),'Annex 1 LV, HV and UMS charges'!$A$11:$C$43,3,FALSE)</f>
        <v>0</v>
      </c>
      <c r="D163" s="230">
        <v>1.181</v>
      </c>
      <c r="E163" s="231">
        <v>0.107</v>
      </c>
      <c r="F163" s="232">
        <v>4.0000000000000001E-3</v>
      </c>
      <c r="G163" s="218">
        <v>150.19999999999999</v>
      </c>
      <c r="H163" s="218">
        <v>3.57</v>
      </c>
      <c r="I163" s="235">
        <v>3.57</v>
      </c>
      <c r="J163" s="229">
        <v>3.2000000000000001E-2</v>
      </c>
    </row>
    <row r="164" spans="1:10" ht="19.5" customHeight="1" x14ac:dyDescent="0.25">
      <c r="A164" s="134" t="s">
        <v>1297</v>
      </c>
      <c r="B164" s="21" t="s">
        <v>68</v>
      </c>
      <c r="C164" s="135">
        <f>VLOOKUP(MID(A164,FIND(":",A164)+2,LEN(A164)-(FIND(":",A164)+1)),'Annex 1 LV, HV and UMS charges'!$A$11:$C$43,3,FALSE)</f>
        <v>0</v>
      </c>
      <c r="D164" s="230">
        <v>1.181</v>
      </c>
      <c r="E164" s="231">
        <v>0.107</v>
      </c>
      <c r="F164" s="232">
        <v>4.0000000000000001E-3</v>
      </c>
      <c r="G164" s="218">
        <v>360.8</v>
      </c>
      <c r="H164" s="218">
        <v>3.57</v>
      </c>
      <c r="I164" s="235">
        <v>3.57</v>
      </c>
      <c r="J164" s="229">
        <v>3.2000000000000001E-2</v>
      </c>
    </row>
    <row r="165" spans="1:10" ht="19.5" customHeight="1" x14ac:dyDescent="0.25">
      <c r="A165" s="134" t="s">
        <v>1298</v>
      </c>
      <c r="B165" s="21" t="s">
        <v>68</v>
      </c>
      <c r="C165" s="135">
        <f>VLOOKUP(MID(A165,FIND(":",A165)+2,LEN(A165)-(FIND(":",A165)+1)),'Annex 1 LV, HV and UMS charges'!$A$11:$C$43,3,FALSE)</f>
        <v>0</v>
      </c>
      <c r="D165" s="230">
        <v>1.181</v>
      </c>
      <c r="E165" s="231">
        <v>0.107</v>
      </c>
      <c r="F165" s="232">
        <v>4.0000000000000001E-3</v>
      </c>
      <c r="G165" s="218">
        <v>642.61</v>
      </c>
      <c r="H165" s="218">
        <v>3.57</v>
      </c>
      <c r="I165" s="235">
        <v>3.57</v>
      </c>
      <c r="J165" s="229">
        <v>3.2000000000000001E-2</v>
      </c>
    </row>
    <row r="166" spans="1:10" ht="19.5" customHeight="1" x14ac:dyDescent="0.25">
      <c r="A166" s="134" t="s">
        <v>1299</v>
      </c>
      <c r="B166" s="21" t="s">
        <v>68</v>
      </c>
      <c r="C166" s="135">
        <f>VLOOKUP(MID(A166,FIND(":",A166)+2,LEN(A166)-(FIND(":",A166)+1)),'Annex 1 LV, HV and UMS charges'!$A$11:$C$43,3,FALSE)</f>
        <v>0</v>
      </c>
      <c r="D166" s="230">
        <v>1.181</v>
      </c>
      <c r="E166" s="231">
        <v>0.107</v>
      </c>
      <c r="F166" s="232">
        <v>4.0000000000000001E-3</v>
      </c>
      <c r="G166" s="218">
        <v>1555.99</v>
      </c>
      <c r="H166" s="218">
        <v>3.57</v>
      </c>
      <c r="I166" s="235">
        <v>3.57</v>
      </c>
      <c r="J166" s="229">
        <v>3.2000000000000001E-2</v>
      </c>
    </row>
    <row r="167" spans="1:10" ht="19.5" customHeight="1" x14ac:dyDescent="0.25">
      <c r="A167" s="134" t="s">
        <v>1300</v>
      </c>
      <c r="B167" s="21" t="s">
        <v>68</v>
      </c>
      <c r="C167" s="135" t="str">
        <f>VLOOKUP(MID(A167,FIND(":",A167)+2,LEN(A167)-(FIND(":",A167)+1)),'Annex 1 LV, HV and UMS charges'!$A$11:$C$43,3,FALSE)</f>
        <v>0, 1 or 8</v>
      </c>
      <c r="D167" s="233">
        <v>8.3770000000000007</v>
      </c>
      <c r="E167" s="234">
        <v>0.76900000000000002</v>
      </c>
      <c r="F167" s="232">
        <v>0.313</v>
      </c>
      <c r="G167" s="223">
        <v>0</v>
      </c>
      <c r="H167" s="223">
        <v>0</v>
      </c>
      <c r="I167" s="223">
        <v>0</v>
      </c>
      <c r="J167" s="223">
        <v>0</v>
      </c>
    </row>
    <row r="168" spans="1:10" ht="19.5" customHeight="1" x14ac:dyDescent="0.25">
      <c r="A168" s="134" t="s">
        <v>1301</v>
      </c>
      <c r="B168" s="21" t="s">
        <v>68</v>
      </c>
      <c r="C168" s="135">
        <f>VLOOKUP(MID(A168,FIND(":",A168)+2,LEN(A168)-(FIND(":",A168)+1)),'Annex 1 LV, HV and UMS charges'!$A$11:$C$43,3,FALSE)</f>
        <v>0</v>
      </c>
      <c r="D168" s="230">
        <v>-2.8540000000000001</v>
      </c>
      <c r="E168" s="231">
        <v>-0.36899999999999999</v>
      </c>
      <c r="F168" s="232">
        <v>-2.1999999999999999E-2</v>
      </c>
      <c r="G168" s="218">
        <v>0</v>
      </c>
      <c r="H168" s="223">
        <v>0</v>
      </c>
      <c r="I168" s="223">
        <v>0</v>
      </c>
      <c r="J168" s="223">
        <v>0</v>
      </c>
    </row>
    <row r="169" spans="1:10" ht="19.5" customHeight="1" x14ac:dyDescent="0.25">
      <c r="A169" s="134" t="s">
        <v>1302</v>
      </c>
      <c r="B169" s="21" t="s">
        <v>68</v>
      </c>
      <c r="C169" s="135">
        <f>VLOOKUP(MID(A169,FIND(":",A169)+2,LEN(A169)-(FIND(":",A169)+1)),'Annex 1 LV, HV and UMS charges'!$A$11:$C$43,3,FALSE)</f>
        <v>0</v>
      </c>
      <c r="D169" s="230">
        <v>-2.6749999999999998</v>
      </c>
      <c r="E169" s="231">
        <v>-0.33500000000000002</v>
      </c>
      <c r="F169" s="232">
        <v>-1.9E-2</v>
      </c>
      <c r="G169" s="218">
        <v>0</v>
      </c>
      <c r="H169" s="223">
        <v>0</v>
      </c>
      <c r="I169" s="223">
        <v>0</v>
      </c>
      <c r="J169" s="223">
        <v>0</v>
      </c>
    </row>
    <row r="170" spans="1:10" ht="19.5" customHeight="1" x14ac:dyDescent="0.25">
      <c r="A170" s="134" t="s">
        <v>1303</v>
      </c>
      <c r="B170" s="21" t="s">
        <v>68</v>
      </c>
      <c r="C170" s="135">
        <f>VLOOKUP(MID(A170,FIND(":",A170)+2,LEN(A170)-(FIND(":",A170)+1)),'Annex 1 LV, HV and UMS charges'!$A$11:$C$43,3,FALSE)</f>
        <v>0</v>
      </c>
      <c r="D170" s="230">
        <v>-2.8540000000000001</v>
      </c>
      <c r="E170" s="231">
        <v>-0.36899999999999999</v>
      </c>
      <c r="F170" s="232">
        <v>-2.1999999999999999E-2</v>
      </c>
      <c r="G170" s="218">
        <v>0</v>
      </c>
      <c r="H170" s="223">
        <v>0</v>
      </c>
      <c r="I170" s="223">
        <v>0</v>
      </c>
      <c r="J170" s="229">
        <v>0.10299999999999999</v>
      </c>
    </row>
    <row r="171" spans="1:10" ht="19.5" customHeight="1" x14ac:dyDescent="0.25">
      <c r="A171" s="134" t="s">
        <v>1304</v>
      </c>
      <c r="B171" s="21" t="s">
        <v>68</v>
      </c>
      <c r="C171" s="135">
        <f>VLOOKUP(MID(A171,FIND(":",A171)+2,LEN(A171)-(FIND(":",A171)+1)),'Annex 1 LV, HV and UMS charges'!$A$11:$C$43,3,FALSE)</f>
        <v>0</v>
      </c>
      <c r="D171" s="230">
        <v>-2.6749999999999998</v>
      </c>
      <c r="E171" s="231">
        <v>-0.33500000000000002</v>
      </c>
      <c r="F171" s="232">
        <v>-1.9E-2</v>
      </c>
      <c r="G171" s="218">
        <v>0</v>
      </c>
      <c r="H171" s="223">
        <v>0</v>
      </c>
      <c r="I171" s="223">
        <v>0</v>
      </c>
      <c r="J171" s="229">
        <v>8.5999999999999993E-2</v>
      </c>
    </row>
    <row r="172" spans="1:10" ht="19.5" customHeight="1" x14ac:dyDescent="0.25">
      <c r="A172" s="134" t="s">
        <v>1305</v>
      </c>
      <c r="B172" s="21" t="s">
        <v>68</v>
      </c>
      <c r="C172" s="135">
        <f>VLOOKUP(MID(A172,FIND(":",A172)+2,LEN(A172)-(FIND(":",A172)+1)),'Annex 1 LV, HV and UMS charges'!$A$11:$C$43,3,FALSE)</f>
        <v>0</v>
      </c>
      <c r="D172" s="230">
        <v>-2.387</v>
      </c>
      <c r="E172" s="231">
        <v>-0.26</v>
      </c>
      <c r="F172" s="232">
        <v>-1.2E-2</v>
      </c>
      <c r="G172" s="218">
        <v>37.1</v>
      </c>
      <c r="H172" s="223">
        <v>0</v>
      </c>
      <c r="I172" s="223">
        <v>0</v>
      </c>
      <c r="J172" s="229">
        <v>0.104</v>
      </c>
    </row>
    <row r="173" spans="1:10" ht="19.5" customHeight="1" x14ac:dyDescent="0.25">
      <c r="A173" s="134" t="s">
        <v>1306</v>
      </c>
      <c r="B173" s="21" t="s">
        <v>68</v>
      </c>
      <c r="C173" s="135" t="str">
        <f>VLOOKUP(MID(A173,FIND(":",A173)+2,LEN(A173)-(FIND(":",A173)+1)),'Annex 1 LV, HV and UMS charges'!$A$11:$C$43,3,FALSE)</f>
        <v>0, 1, 2</v>
      </c>
      <c r="D173" s="230">
        <v>1.05</v>
      </c>
      <c r="E173" s="231">
        <v>0.13600000000000001</v>
      </c>
      <c r="F173" s="232">
        <v>8.0000000000000002E-3</v>
      </c>
      <c r="G173" s="218">
        <v>0.75</v>
      </c>
      <c r="H173" s="223">
        <v>0</v>
      </c>
      <c r="I173" s="223">
        <v>0</v>
      </c>
      <c r="J173" s="223">
        <v>0</v>
      </c>
    </row>
    <row r="174" spans="1:10" ht="19.5" customHeight="1" x14ac:dyDescent="0.25">
      <c r="A174" s="134" t="s">
        <v>1307</v>
      </c>
      <c r="B174" s="21" t="s">
        <v>68</v>
      </c>
      <c r="C174" s="135" t="str">
        <f>VLOOKUP(MID(A174,FIND(":",A174)+2,LEN(A174)-(FIND(":",A174)+1)),'Annex 1 LV, HV and UMS charges'!$A$11:$C$43,3,FALSE)</f>
        <v>2</v>
      </c>
      <c r="D174" s="230">
        <v>1.05</v>
      </c>
      <c r="E174" s="231">
        <v>0.13600000000000001</v>
      </c>
      <c r="F174" s="232">
        <v>8.0000000000000002E-3</v>
      </c>
      <c r="G174" s="223">
        <v>0</v>
      </c>
      <c r="H174" s="223">
        <v>0</v>
      </c>
      <c r="I174" s="223">
        <v>0</v>
      </c>
      <c r="J174" s="223">
        <v>0</v>
      </c>
    </row>
    <row r="175" spans="1:10" ht="19.5" customHeight="1" x14ac:dyDescent="0.25">
      <c r="A175" s="134" t="s">
        <v>1308</v>
      </c>
      <c r="B175" s="21" t="s">
        <v>68</v>
      </c>
      <c r="C175" s="135" t="str">
        <f>VLOOKUP(MID(A175,FIND(":",A175)+2,LEN(A175)-(FIND(":",A175)+1)),'Annex 1 LV, HV and UMS charges'!$A$11:$C$43,3,FALSE)</f>
        <v>0, 3, 4, 5-8</v>
      </c>
      <c r="D175" s="230">
        <v>1.0629999999999999</v>
      </c>
      <c r="E175" s="231">
        <v>0.13800000000000001</v>
      </c>
      <c r="F175" s="232">
        <v>8.0000000000000002E-3</v>
      </c>
      <c r="G175" s="218">
        <v>1.02</v>
      </c>
      <c r="H175" s="223">
        <v>0</v>
      </c>
      <c r="I175" s="223">
        <v>0</v>
      </c>
      <c r="J175" s="223">
        <v>0</v>
      </c>
    </row>
    <row r="176" spans="1:10" ht="19.5" customHeight="1" x14ac:dyDescent="0.25">
      <c r="A176" s="134" t="s">
        <v>1309</v>
      </c>
      <c r="B176" s="21" t="s">
        <v>68</v>
      </c>
      <c r="C176" s="135" t="str">
        <f>VLOOKUP(MID(A176,FIND(":",A176)+2,LEN(A176)-(FIND(":",A176)+1)),'Annex 1 LV, HV and UMS charges'!$A$11:$C$43,3,FALSE)</f>
        <v>0, 3, 4, 5-8</v>
      </c>
      <c r="D176" s="230">
        <v>1.0629999999999999</v>
      </c>
      <c r="E176" s="231">
        <v>0.13800000000000001</v>
      </c>
      <c r="F176" s="232">
        <v>8.0000000000000002E-3</v>
      </c>
      <c r="G176" s="218">
        <v>1.1100000000000001</v>
      </c>
      <c r="H176" s="223">
        <v>0</v>
      </c>
      <c r="I176" s="223">
        <v>0</v>
      </c>
      <c r="J176" s="223">
        <v>0</v>
      </c>
    </row>
    <row r="177" spans="1:10" ht="19.5" customHeight="1" x14ac:dyDescent="0.25">
      <c r="A177" s="134" t="s">
        <v>1310</v>
      </c>
      <c r="B177" s="21" t="s">
        <v>68</v>
      </c>
      <c r="C177" s="135" t="str">
        <f>VLOOKUP(MID(A177,FIND(":",A177)+2,LEN(A177)-(FIND(":",A177)+1)),'Annex 1 LV, HV and UMS charges'!$A$11:$C$43,3,FALSE)</f>
        <v>0, 3, 4, 5-8</v>
      </c>
      <c r="D177" s="230">
        <v>1.0629999999999999</v>
      </c>
      <c r="E177" s="231">
        <v>0.13800000000000001</v>
      </c>
      <c r="F177" s="232">
        <v>8.0000000000000002E-3</v>
      </c>
      <c r="G177" s="218">
        <v>1.38</v>
      </c>
      <c r="H177" s="223">
        <v>0</v>
      </c>
      <c r="I177" s="223">
        <v>0</v>
      </c>
      <c r="J177" s="223">
        <v>0</v>
      </c>
    </row>
    <row r="178" spans="1:10" ht="19.5" customHeight="1" x14ac:dyDescent="0.25">
      <c r="A178" s="134" t="s">
        <v>1311</v>
      </c>
      <c r="B178" s="21" t="s">
        <v>68</v>
      </c>
      <c r="C178" s="135" t="str">
        <f>VLOOKUP(MID(A178,FIND(":",A178)+2,LEN(A178)-(FIND(":",A178)+1)),'Annex 1 LV, HV and UMS charges'!$A$11:$C$43,3,FALSE)</f>
        <v>0, 3, 4, 5-8</v>
      </c>
      <c r="D178" s="230">
        <v>1.0629999999999999</v>
      </c>
      <c r="E178" s="231">
        <v>0.13800000000000001</v>
      </c>
      <c r="F178" s="232">
        <v>8.0000000000000002E-3</v>
      </c>
      <c r="G178" s="218">
        <v>1.81</v>
      </c>
      <c r="H178" s="223">
        <v>0</v>
      </c>
      <c r="I178" s="223">
        <v>0</v>
      </c>
      <c r="J178" s="223">
        <v>0</v>
      </c>
    </row>
    <row r="179" spans="1:10" ht="19.5" customHeight="1" x14ac:dyDescent="0.25">
      <c r="A179" s="134" t="s">
        <v>1312</v>
      </c>
      <c r="B179" s="21" t="s">
        <v>68</v>
      </c>
      <c r="C179" s="135" t="str">
        <f>VLOOKUP(MID(A179,FIND(":",A179)+2,LEN(A179)-(FIND(":",A179)+1)),'Annex 1 LV, HV and UMS charges'!$A$11:$C$43,3,FALSE)</f>
        <v>0, 3, 4, 5-8</v>
      </c>
      <c r="D179" s="230">
        <v>1.0629999999999999</v>
      </c>
      <c r="E179" s="231">
        <v>0.13800000000000001</v>
      </c>
      <c r="F179" s="232">
        <v>8.0000000000000002E-3</v>
      </c>
      <c r="G179" s="218">
        <v>3.09</v>
      </c>
      <c r="H179" s="223">
        <v>0</v>
      </c>
      <c r="I179" s="223">
        <v>0</v>
      </c>
      <c r="J179" s="223">
        <v>0</v>
      </c>
    </row>
    <row r="180" spans="1:10" ht="19.5" customHeight="1" x14ac:dyDescent="0.25">
      <c r="A180" s="134" t="s">
        <v>1313</v>
      </c>
      <c r="B180" s="21" t="s">
        <v>68</v>
      </c>
      <c r="C180" s="135" t="str">
        <f>VLOOKUP(MID(A180,FIND(":",A180)+2,LEN(A180)-(FIND(":",A180)+1)),'Annex 1 LV, HV and UMS charges'!$A$11:$C$43,3,FALSE)</f>
        <v>4</v>
      </c>
      <c r="D180" s="230">
        <v>1.0629999999999999</v>
      </c>
      <c r="E180" s="231">
        <v>0.13800000000000001</v>
      </c>
      <c r="F180" s="232">
        <v>8.0000000000000002E-3</v>
      </c>
      <c r="G180" s="223">
        <v>0</v>
      </c>
      <c r="H180" s="223">
        <v>0</v>
      </c>
      <c r="I180" s="223">
        <v>0</v>
      </c>
      <c r="J180" s="223">
        <v>0</v>
      </c>
    </row>
    <row r="181" spans="1:10" ht="19.5" customHeight="1" x14ac:dyDescent="0.25">
      <c r="A181" s="134" t="s">
        <v>1314</v>
      </c>
      <c r="B181" s="21" t="s">
        <v>68</v>
      </c>
      <c r="C181" s="135">
        <f>VLOOKUP(MID(A181,FIND(":",A181)+2,LEN(A181)-(FIND(":",A181)+1)),'Annex 1 LV, HV and UMS charges'!$A$11:$C$43,3,FALSE)</f>
        <v>0</v>
      </c>
      <c r="D181" s="230">
        <v>0.68799999999999994</v>
      </c>
      <c r="E181" s="231">
        <v>8.5000000000000006E-2</v>
      </c>
      <c r="F181" s="232">
        <v>5.0000000000000001E-3</v>
      </c>
      <c r="G181" s="218">
        <v>1.21</v>
      </c>
      <c r="H181" s="218">
        <v>0.68</v>
      </c>
      <c r="I181" s="235">
        <v>0.68</v>
      </c>
      <c r="J181" s="229">
        <v>2.1999999999999999E-2</v>
      </c>
    </row>
    <row r="182" spans="1:10" ht="19.5" customHeight="1" x14ac:dyDescent="0.25">
      <c r="A182" s="134" t="s">
        <v>1315</v>
      </c>
      <c r="B182" s="21" t="s">
        <v>68</v>
      </c>
      <c r="C182" s="135">
        <f>VLOOKUP(MID(A182,FIND(":",A182)+2,LEN(A182)-(FIND(":",A182)+1)),'Annex 1 LV, HV and UMS charges'!$A$11:$C$43,3,FALSE)</f>
        <v>0</v>
      </c>
      <c r="D182" s="230">
        <v>0.68799999999999994</v>
      </c>
      <c r="E182" s="231">
        <v>8.5000000000000006E-2</v>
      </c>
      <c r="F182" s="232">
        <v>5.0000000000000001E-3</v>
      </c>
      <c r="G182" s="218">
        <v>4.93</v>
      </c>
      <c r="H182" s="218">
        <v>0.68</v>
      </c>
      <c r="I182" s="235">
        <v>0.68</v>
      </c>
      <c r="J182" s="229">
        <v>2.1999999999999999E-2</v>
      </c>
    </row>
    <row r="183" spans="1:10" ht="19.5" customHeight="1" x14ac:dyDescent="0.25">
      <c r="A183" s="134" t="s">
        <v>1316</v>
      </c>
      <c r="B183" s="21" t="s">
        <v>68</v>
      </c>
      <c r="C183" s="135">
        <f>VLOOKUP(MID(A183,FIND(":",A183)+2,LEN(A183)-(FIND(":",A183)+1)),'Annex 1 LV, HV and UMS charges'!$A$11:$C$43,3,FALSE)</f>
        <v>0</v>
      </c>
      <c r="D183" s="230">
        <v>0.68799999999999994</v>
      </c>
      <c r="E183" s="231">
        <v>8.5000000000000006E-2</v>
      </c>
      <c r="F183" s="232">
        <v>5.0000000000000001E-3</v>
      </c>
      <c r="G183" s="218">
        <v>7.52</v>
      </c>
      <c r="H183" s="218">
        <v>0.68</v>
      </c>
      <c r="I183" s="235">
        <v>0.68</v>
      </c>
      <c r="J183" s="229">
        <v>2.1999999999999999E-2</v>
      </c>
    </row>
    <row r="184" spans="1:10" ht="19.5" customHeight="1" x14ac:dyDescent="0.25">
      <c r="A184" s="134" t="s">
        <v>1317</v>
      </c>
      <c r="B184" s="21" t="s">
        <v>68</v>
      </c>
      <c r="C184" s="135">
        <f>VLOOKUP(MID(A184,FIND(":",A184)+2,LEN(A184)-(FIND(":",A184)+1)),'Annex 1 LV, HV and UMS charges'!$A$11:$C$43,3,FALSE)</f>
        <v>0</v>
      </c>
      <c r="D184" s="230">
        <v>0.68799999999999994</v>
      </c>
      <c r="E184" s="231">
        <v>8.5000000000000006E-2</v>
      </c>
      <c r="F184" s="232">
        <v>5.0000000000000001E-3</v>
      </c>
      <c r="G184" s="218">
        <v>11.4</v>
      </c>
      <c r="H184" s="218">
        <v>0.68</v>
      </c>
      <c r="I184" s="235">
        <v>0.68</v>
      </c>
      <c r="J184" s="229">
        <v>2.1999999999999999E-2</v>
      </c>
    </row>
    <row r="185" spans="1:10" ht="19.5" customHeight="1" x14ac:dyDescent="0.25">
      <c r="A185" s="134" t="s">
        <v>1318</v>
      </c>
      <c r="B185" s="21" t="s">
        <v>68</v>
      </c>
      <c r="C185" s="135">
        <f>VLOOKUP(MID(A185,FIND(":",A185)+2,LEN(A185)-(FIND(":",A185)+1)),'Annex 1 LV, HV and UMS charges'!$A$11:$C$43,3,FALSE)</f>
        <v>0</v>
      </c>
      <c r="D185" s="230">
        <v>0.68799999999999994</v>
      </c>
      <c r="E185" s="231">
        <v>8.5000000000000006E-2</v>
      </c>
      <c r="F185" s="232">
        <v>5.0000000000000001E-3</v>
      </c>
      <c r="G185" s="218">
        <v>21.19</v>
      </c>
      <c r="H185" s="218">
        <v>0.68</v>
      </c>
      <c r="I185" s="235">
        <v>0.68</v>
      </c>
      <c r="J185" s="229">
        <v>2.1999999999999999E-2</v>
      </c>
    </row>
    <row r="186" spans="1:10" ht="19.5" customHeight="1" x14ac:dyDescent="0.25">
      <c r="A186" s="134" t="s">
        <v>1319</v>
      </c>
      <c r="B186" s="21" t="s">
        <v>68</v>
      </c>
      <c r="C186" s="135">
        <f>VLOOKUP(MID(A186,FIND(":",A186)+2,LEN(A186)-(FIND(":",A186)+1)),'Annex 1 LV, HV and UMS charges'!$A$11:$C$43,3,FALSE)</f>
        <v>0</v>
      </c>
      <c r="D186" s="230">
        <v>0.66100000000000003</v>
      </c>
      <c r="E186" s="231">
        <v>7.1999999999999995E-2</v>
      </c>
      <c r="F186" s="232">
        <v>3.0000000000000001E-3</v>
      </c>
      <c r="G186" s="218">
        <v>1.37</v>
      </c>
      <c r="H186" s="218">
        <v>0.95</v>
      </c>
      <c r="I186" s="235">
        <v>0.95</v>
      </c>
      <c r="J186" s="229">
        <v>0.02</v>
      </c>
    </row>
    <row r="187" spans="1:10" ht="19.5" customHeight="1" x14ac:dyDescent="0.25">
      <c r="A187" s="134" t="s">
        <v>1320</v>
      </c>
      <c r="B187" s="21" t="s">
        <v>68</v>
      </c>
      <c r="C187" s="135">
        <f>VLOOKUP(MID(A187,FIND(":",A187)+2,LEN(A187)-(FIND(":",A187)+1)),'Annex 1 LV, HV and UMS charges'!$A$11:$C$43,3,FALSE)</f>
        <v>0</v>
      </c>
      <c r="D187" s="230">
        <v>0.66100000000000003</v>
      </c>
      <c r="E187" s="231">
        <v>7.1999999999999995E-2</v>
      </c>
      <c r="F187" s="232">
        <v>3.0000000000000001E-3</v>
      </c>
      <c r="G187" s="218">
        <v>6.77</v>
      </c>
      <c r="H187" s="218">
        <v>0.95</v>
      </c>
      <c r="I187" s="235">
        <v>0.95</v>
      </c>
      <c r="J187" s="229">
        <v>0.02</v>
      </c>
    </row>
    <row r="188" spans="1:10" ht="19.5" customHeight="1" x14ac:dyDescent="0.25">
      <c r="A188" s="134" t="s">
        <v>1321</v>
      </c>
      <c r="B188" s="21" t="s">
        <v>68</v>
      </c>
      <c r="C188" s="135">
        <f>VLOOKUP(MID(A188,FIND(":",A188)+2,LEN(A188)-(FIND(":",A188)+1)),'Annex 1 LV, HV and UMS charges'!$A$11:$C$43,3,FALSE)</f>
        <v>0</v>
      </c>
      <c r="D188" s="230">
        <v>0.66100000000000003</v>
      </c>
      <c r="E188" s="231">
        <v>7.1999999999999995E-2</v>
      </c>
      <c r="F188" s="232">
        <v>3.0000000000000001E-3</v>
      </c>
      <c r="G188" s="218">
        <v>10.54</v>
      </c>
      <c r="H188" s="218">
        <v>0.95</v>
      </c>
      <c r="I188" s="235">
        <v>0.95</v>
      </c>
      <c r="J188" s="229">
        <v>0.02</v>
      </c>
    </row>
    <row r="189" spans="1:10" ht="19.5" customHeight="1" x14ac:dyDescent="0.25">
      <c r="A189" s="134" t="s">
        <v>1322</v>
      </c>
      <c r="B189" s="21" t="s">
        <v>68</v>
      </c>
      <c r="C189" s="135">
        <f>VLOOKUP(MID(A189,FIND(":",A189)+2,LEN(A189)-(FIND(":",A189)+1)),'Annex 1 LV, HV and UMS charges'!$A$11:$C$43,3,FALSE)</f>
        <v>0</v>
      </c>
      <c r="D189" s="230">
        <v>0.66100000000000003</v>
      </c>
      <c r="E189" s="231">
        <v>7.1999999999999995E-2</v>
      </c>
      <c r="F189" s="232">
        <v>3.0000000000000001E-3</v>
      </c>
      <c r="G189" s="218">
        <v>16.18</v>
      </c>
      <c r="H189" s="218">
        <v>0.95</v>
      </c>
      <c r="I189" s="235">
        <v>0.95</v>
      </c>
      <c r="J189" s="229">
        <v>0.02</v>
      </c>
    </row>
    <row r="190" spans="1:10" ht="19.5" customHeight="1" x14ac:dyDescent="0.25">
      <c r="A190" s="134" t="s">
        <v>1323</v>
      </c>
      <c r="B190" s="21" t="s">
        <v>68</v>
      </c>
      <c r="C190" s="135">
        <f>VLOOKUP(MID(A190,FIND(":",A190)+2,LEN(A190)-(FIND(":",A190)+1)),'Annex 1 LV, HV and UMS charges'!$A$11:$C$43,3,FALSE)</f>
        <v>0</v>
      </c>
      <c r="D190" s="230">
        <v>0.66100000000000003</v>
      </c>
      <c r="E190" s="231">
        <v>7.1999999999999995E-2</v>
      </c>
      <c r="F190" s="232">
        <v>3.0000000000000001E-3</v>
      </c>
      <c r="G190" s="218">
        <v>30.4</v>
      </c>
      <c r="H190" s="218">
        <v>0.95</v>
      </c>
      <c r="I190" s="235">
        <v>0.95</v>
      </c>
      <c r="J190" s="229">
        <v>0.02</v>
      </c>
    </row>
    <row r="191" spans="1:10" ht="19.5" customHeight="1" x14ac:dyDescent="0.25">
      <c r="A191" s="134" t="s">
        <v>1324</v>
      </c>
      <c r="B191" s="21" t="s">
        <v>68</v>
      </c>
      <c r="C191" s="135">
        <f>VLOOKUP(MID(A191,FIND(":",A191)+2,LEN(A191)-(FIND(":",A191)+1)),'Annex 1 LV, HV and UMS charges'!$A$11:$C$43,3,FALSE)</f>
        <v>0</v>
      </c>
      <c r="D191" s="230">
        <v>0.41</v>
      </c>
      <c r="E191" s="231">
        <v>3.6999999999999998E-2</v>
      </c>
      <c r="F191" s="232">
        <v>1E-3</v>
      </c>
      <c r="G191" s="218">
        <v>14.2</v>
      </c>
      <c r="H191" s="218">
        <v>1.24</v>
      </c>
      <c r="I191" s="235">
        <v>1.24</v>
      </c>
      <c r="J191" s="229">
        <v>1.0999999999999999E-2</v>
      </c>
    </row>
    <row r="192" spans="1:10" ht="19.5" customHeight="1" x14ac:dyDescent="0.25">
      <c r="A192" s="134" t="s">
        <v>1325</v>
      </c>
      <c r="B192" s="21" t="s">
        <v>68</v>
      </c>
      <c r="C192" s="135">
        <f>VLOOKUP(MID(A192,FIND(":",A192)+2,LEN(A192)-(FIND(":",A192)+1)),'Annex 1 LV, HV and UMS charges'!$A$11:$C$43,3,FALSE)</f>
        <v>0</v>
      </c>
      <c r="D192" s="230">
        <v>0.41</v>
      </c>
      <c r="E192" s="231">
        <v>3.6999999999999998E-2</v>
      </c>
      <c r="F192" s="232">
        <v>1E-3</v>
      </c>
      <c r="G192" s="218">
        <v>52.11</v>
      </c>
      <c r="H192" s="218">
        <v>1.24</v>
      </c>
      <c r="I192" s="235">
        <v>1.24</v>
      </c>
      <c r="J192" s="229">
        <v>1.0999999999999999E-2</v>
      </c>
    </row>
    <row r="193" spans="1:10" ht="19.5" customHeight="1" x14ac:dyDescent="0.25">
      <c r="A193" s="134" t="s">
        <v>1326</v>
      </c>
      <c r="B193" s="21" t="s">
        <v>68</v>
      </c>
      <c r="C193" s="135">
        <f>VLOOKUP(MID(A193,FIND(":",A193)+2,LEN(A193)-(FIND(":",A193)+1)),'Annex 1 LV, HV and UMS charges'!$A$11:$C$43,3,FALSE)</f>
        <v>0</v>
      </c>
      <c r="D193" s="230">
        <v>0.41</v>
      </c>
      <c r="E193" s="231">
        <v>3.6999999999999998E-2</v>
      </c>
      <c r="F193" s="232">
        <v>1E-3</v>
      </c>
      <c r="G193" s="218">
        <v>125.17</v>
      </c>
      <c r="H193" s="218">
        <v>1.24</v>
      </c>
      <c r="I193" s="235">
        <v>1.24</v>
      </c>
      <c r="J193" s="229">
        <v>1.0999999999999999E-2</v>
      </c>
    </row>
    <row r="194" spans="1:10" ht="19.5" customHeight="1" x14ac:dyDescent="0.25">
      <c r="A194" s="134" t="s">
        <v>1327</v>
      </c>
      <c r="B194" s="21" t="s">
        <v>68</v>
      </c>
      <c r="C194" s="135">
        <f>VLOOKUP(MID(A194,FIND(":",A194)+2,LEN(A194)-(FIND(":",A194)+1)),'Annex 1 LV, HV and UMS charges'!$A$11:$C$43,3,FALSE)</f>
        <v>0</v>
      </c>
      <c r="D194" s="230">
        <v>0.41</v>
      </c>
      <c r="E194" s="231">
        <v>3.6999999999999998E-2</v>
      </c>
      <c r="F194" s="232">
        <v>1E-3</v>
      </c>
      <c r="G194" s="218">
        <v>222.93</v>
      </c>
      <c r="H194" s="218">
        <v>1.24</v>
      </c>
      <c r="I194" s="235">
        <v>1.24</v>
      </c>
      <c r="J194" s="229">
        <v>1.0999999999999999E-2</v>
      </c>
    </row>
    <row r="195" spans="1:10" ht="19.5" customHeight="1" x14ac:dyDescent="0.25">
      <c r="A195" s="134" t="s">
        <v>1328</v>
      </c>
      <c r="B195" s="21" t="s">
        <v>68</v>
      </c>
      <c r="C195" s="135">
        <f>VLOOKUP(MID(A195,FIND(":",A195)+2,LEN(A195)-(FIND(":",A195)+1)),'Annex 1 LV, HV and UMS charges'!$A$11:$C$43,3,FALSE)</f>
        <v>0</v>
      </c>
      <c r="D195" s="230">
        <v>0.41</v>
      </c>
      <c r="E195" s="231">
        <v>3.6999999999999998E-2</v>
      </c>
      <c r="F195" s="232">
        <v>1E-3</v>
      </c>
      <c r="G195" s="218">
        <v>539.79</v>
      </c>
      <c r="H195" s="218">
        <v>1.24</v>
      </c>
      <c r="I195" s="235">
        <v>1.24</v>
      </c>
      <c r="J195" s="229">
        <v>1.0999999999999999E-2</v>
      </c>
    </row>
    <row r="196" spans="1:10" ht="19.5" customHeight="1" x14ac:dyDescent="0.25">
      <c r="A196" s="134" t="s">
        <v>1329</v>
      </c>
      <c r="B196" s="21" t="s">
        <v>68</v>
      </c>
      <c r="C196" s="135" t="str">
        <f>VLOOKUP(MID(A196,FIND(":",A196)+2,LEN(A196)-(FIND(":",A196)+1)),'Annex 1 LV, HV and UMS charges'!$A$11:$C$43,3,FALSE)</f>
        <v>0, 1 or 8</v>
      </c>
      <c r="D196" s="233">
        <v>2.9060000000000001</v>
      </c>
      <c r="E196" s="234">
        <v>0.26700000000000002</v>
      </c>
      <c r="F196" s="232">
        <v>0.109</v>
      </c>
      <c r="G196" s="223">
        <v>0</v>
      </c>
      <c r="H196" s="223">
        <v>0</v>
      </c>
      <c r="I196" s="223">
        <v>0</v>
      </c>
      <c r="J196" s="223">
        <v>0</v>
      </c>
    </row>
    <row r="197" spans="1:10" ht="19.5" customHeight="1" x14ac:dyDescent="0.25">
      <c r="A197" s="134" t="s">
        <v>1330</v>
      </c>
      <c r="B197" s="21" t="s">
        <v>68</v>
      </c>
      <c r="C197" s="135">
        <f>VLOOKUP(MID(A197,FIND(":",A197)+2,LEN(A197)-(FIND(":",A197)+1)),'Annex 1 LV, HV and UMS charges'!$A$11:$C$43,3,FALSE)</f>
        <v>0</v>
      </c>
      <c r="D197" s="230">
        <v>-0.99</v>
      </c>
      <c r="E197" s="231">
        <v>-0.128</v>
      </c>
      <c r="F197" s="232">
        <v>-8.0000000000000002E-3</v>
      </c>
      <c r="G197" s="218">
        <v>0</v>
      </c>
      <c r="H197" s="223">
        <v>0</v>
      </c>
      <c r="I197" s="223">
        <v>0</v>
      </c>
      <c r="J197" s="223">
        <v>0</v>
      </c>
    </row>
    <row r="198" spans="1:10" ht="19.5" customHeight="1" x14ac:dyDescent="0.25">
      <c r="A198" s="134" t="s">
        <v>1331</v>
      </c>
      <c r="B198" s="21" t="s">
        <v>68</v>
      </c>
      <c r="C198" s="135">
        <f>VLOOKUP(MID(A198,FIND(":",A198)+2,LEN(A198)-(FIND(":",A198)+1)),'Annex 1 LV, HV and UMS charges'!$A$11:$C$43,3,FALSE)</f>
        <v>0</v>
      </c>
      <c r="D198" s="230">
        <v>-0.92800000000000005</v>
      </c>
      <c r="E198" s="231">
        <v>-0.11600000000000001</v>
      </c>
      <c r="F198" s="232">
        <v>-7.0000000000000001E-3</v>
      </c>
      <c r="G198" s="218">
        <v>0</v>
      </c>
      <c r="H198" s="223">
        <v>0</v>
      </c>
      <c r="I198" s="223">
        <v>0</v>
      </c>
      <c r="J198" s="223">
        <v>0</v>
      </c>
    </row>
    <row r="199" spans="1:10" ht="19.5" customHeight="1" x14ac:dyDescent="0.25">
      <c r="A199" s="134" t="s">
        <v>1332</v>
      </c>
      <c r="B199" s="21" t="s">
        <v>68</v>
      </c>
      <c r="C199" s="135">
        <f>VLOOKUP(MID(A199,FIND(":",A199)+2,LEN(A199)-(FIND(":",A199)+1)),'Annex 1 LV, HV and UMS charges'!$A$11:$C$43,3,FALSE)</f>
        <v>0</v>
      </c>
      <c r="D199" s="230">
        <v>-0.99</v>
      </c>
      <c r="E199" s="231">
        <v>-0.128</v>
      </c>
      <c r="F199" s="232">
        <v>-8.0000000000000002E-3</v>
      </c>
      <c r="G199" s="218">
        <v>0</v>
      </c>
      <c r="H199" s="223">
        <v>0</v>
      </c>
      <c r="I199" s="223">
        <v>0</v>
      </c>
      <c r="J199" s="229">
        <v>3.5999999999999997E-2</v>
      </c>
    </row>
    <row r="200" spans="1:10" ht="19.5" customHeight="1" x14ac:dyDescent="0.25">
      <c r="A200" s="134" t="s">
        <v>1333</v>
      </c>
      <c r="B200" s="21" t="s">
        <v>68</v>
      </c>
      <c r="C200" s="135">
        <f>VLOOKUP(MID(A200,FIND(":",A200)+2,LEN(A200)-(FIND(":",A200)+1)),'Annex 1 LV, HV and UMS charges'!$A$11:$C$43,3,FALSE)</f>
        <v>0</v>
      </c>
      <c r="D200" s="230">
        <v>-0.92800000000000005</v>
      </c>
      <c r="E200" s="231">
        <v>-0.11600000000000001</v>
      </c>
      <c r="F200" s="232">
        <v>-7.0000000000000001E-3</v>
      </c>
      <c r="G200" s="218">
        <v>0</v>
      </c>
      <c r="H200" s="223">
        <v>0</v>
      </c>
      <c r="I200" s="223">
        <v>0</v>
      </c>
      <c r="J200" s="229">
        <v>0.03</v>
      </c>
    </row>
    <row r="201" spans="1:10" ht="19.5" customHeight="1" x14ac:dyDescent="0.25">
      <c r="A201" s="134" t="s">
        <v>1334</v>
      </c>
      <c r="B201" s="21" t="s">
        <v>68</v>
      </c>
      <c r="C201" s="135">
        <f>VLOOKUP(MID(A201,FIND(":",A201)+2,LEN(A201)-(FIND(":",A201)+1)),'Annex 1 LV, HV and UMS charges'!$A$11:$C$43,3,FALSE)</f>
        <v>0</v>
      </c>
      <c r="D201" s="230">
        <v>-0.82799999999999996</v>
      </c>
      <c r="E201" s="231">
        <v>-0.09</v>
      </c>
      <c r="F201" s="232">
        <v>-4.0000000000000001E-3</v>
      </c>
      <c r="G201" s="218">
        <v>12.87</v>
      </c>
      <c r="H201" s="223">
        <v>0</v>
      </c>
      <c r="I201" s="223">
        <v>0</v>
      </c>
      <c r="J201" s="229">
        <v>3.5999999999999997E-2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4">
    <mergeCell ref="H9:J9"/>
    <mergeCell ref="B10:E10"/>
    <mergeCell ref="G10:H10"/>
    <mergeCell ref="B1:D1"/>
    <mergeCell ref="F1:H1"/>
    <mergeCell ref="A2:J2"/>
    <mergeCell ref="F4:J4"/>
    <mergeCell ref="A4:D4"/>
    <mergeCell ref="B8:D8"/>
    <mergeCell ref="C9:D9"/>
    <mergeCell ref="F6:G6"/>
    <mergeCell ref="F7:G7"/>
    <mergeCell ref="F8:G8"/>
    <mergeCell ref="F9:G9"/>
  </mergeCells>
  <phoneticPr fontId="8" type="noConversion"/>
  <hyperlinks>
    <hyperlink ref="A1" location="Overview!A1" display="Back to Overview" xr:uid="{00000000-0004-0000-0600-000000000000}"/>
  </hyperlinks>
  <pageMargins left="0.23622047244094491" right="0.23622047244094491" top="0.74803149606299213" bottom="0.82677165354330717" header="0.31496062992125984" footer="0.31496062992125984"/>
  <pageSetup paperSize="9" scale="46"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abSelected="1" topLeftCell="A9" zoomScale="85" zoomScaleNormal="85" zoomScaleSheetLayoutView="100" workbookViewId="0">
      <selection activeCell="I17" sqref="I17"/>
    </sheetView>
  </sheetViews>
  <sheetFormatPr defaultRowHeight="13.2" x14ac:dyDescent="0.25"/>
  <cols>
    <col min="1" max="1" width="24" customWidth="1"/>
    <col min="2" max="5" width="26.21875" customWidth="1"/>
    <col min="6" max="6" width="66.77734375" customWidth="1"/>
  </cols>
  <sheetData>
    <row r="1" spans="1:6" ht="27.75" customHeight="1" x14ac:dyDescent="0.25">
      <c r="A1" s="215" t="s">
        <v>32</v>
      </c>
    </row>
    <row r="2" spans="1:6" ht="44.25" hidden="1" customHeight="1" x14ac:dyDescent="0.25">
      <c r="A2" s="302" t="s">
        <v>1335</v>
      </c>
      <c r="B2" s="303"/>
      <c r="C2" s="303"/>
      <c r="D2" s="303"/>
      <c r="E2" s="303"/>
    </row>
    <row r="3" spans="1:6" ht="45.75" customHeight="1" x14ac:dyDescent="0.25">
      <c r="A3" s="246" t="str">
        <f>Overview!B4&amp; " - Illustrative LLFs for year beginning "&amp;TEXT(Overview!D4,"D MMMM YYYY")</f>
        <v>Indigo Power Limited_B - Illustrative LLFs for year beginning 1 April 2026</v>
      </c>
      <c r="B3" s="246"/>
      <c r="C3" s="246"/>
      <c r="D3" s="246"/>
      <c r="E3" s="246"/>
    </row>
    <row r="4" spans="1:6" ht="19.5" customHeight="1" x14ac:dyDescent="0.25">
      <c r="A4" s="305" t="s">
        <v>36</v>
      </c>
      <c r="B4" s="212" t="s">
        <v>1336</v>
      </c>
      <c r="C4" s="212" t="s">
        <v>1337</v>
      </c>
      <c r="D4" s="212" t="s">
        <v>1338</v>
      </c>
      <c r="E4" s="212" t="s">
        <v>1339</v>
      </c>
    </row>
    <row r="5" spans="1:6" ht="19.5" customHeight="1" x14ac:dyDescent="0.25">
      <c r="A5" s="306"/>
      <c r="B5" s="17" t="s">
        <v>1340</v>
      </c>
      <c r="C5" s="17" t="s">
        <v>1341</v>
      </c>
      <c r="D5" s="17" t="s">
        <v>1342</v>
      </c>
      <c r="E5" s="17" t="s">
        <v>1343</v>
      </c>
    </row>
    <row r="6" spans="1:6" ht="45" customHeight="1" x14ac:dyDescent="0.25">
      <c r="A6" s="165" t="s">
        <v>1344</v>
      </c>
      <c r="B6" s="153"/>
      <c r="C6" s="153"/>
      <c r="D6" s="152" t="s">
        <v>1345</v>
      </c>
      <c r="E6" s="152" t="s">
        <v>1346</v>
      </c>
    </row>
    <row r="7" spans="1:6" ht="45" customHeight="1" x14ac:dyDescent="0.25">
      <c r="A7" s="165" t="s">
        <v>1347</v>
      </c>
      <c r="B7" s="152" t="s">
        <v>1348</v>
      </c>
      <c r="C7" s="163" t="s">
        <v>1349</v>
      </c>
      <c r="D7" s="152" t="s">
        <v>1345</v>
      </c>
      <c r="E7" s="152" t="s">
        <v>1350</v>
      </c>
    </row>
    <row r="8" spans="1:6" ht="45" customHeight="1" x14ac:dyDescent="0.25">
      <c r="A8" s="165" t="s">
        <v>1351</v>
      </c>
      <c r="B8" s="153"/>
      <c r="C8" s="153"/>
      <c r="D8" s="152" t="s">
        <v>1345</v>
      </c>
      <c r="E8" s="152" t="s">
        <v>1346</v>
      </c>
    </row>
    <row r="9" spans="1:6" ht="25.5" customHeight="1" x14ac:dyDescent="0.25">
      <c r="A9" s="165" t="s">
        <v>51</v>
      </c>
      <c r="B9" s="304" t="s">
        <v>52</v>
      </c>
      <c r="C9" s="304"/>
      <c r="D9" s="304"/>
      <c r="E9" s="304"/>
    </row>
    <row r="10" spans="1:6" x14ac:dyDescent="0.25">
      <c r="A10" s="162"/>
      <c r="B10" s="161"/>
      <c r="C10" s="161"/>
      <c r="D10" s="161"/>
      <c r="E10" s="161"/>
    </row>
    <row r="11" spans="1:6" ht="12.75" customHeight="1" x14ac:dyDescent="0.25">
      <c r="B11" s="161"/>
      <c r="C11" s="161"/>
      <c r="D11" s="161"/>
      <c r="E11" s="161"/>
    </row>
    <row r="12" spans="1:6" ht="22.5" customHeight="1" x14ac:dyDescent="0.25">
      <c r="A12" s="257" t="s">
        <v>1352</v>
      </c>
      <c r="B12" s="269"/>
      <c r="C12" s="269"/>
      <c r="D12" s="269"/>
      <c r="E12" s="269"/>
      <c r="F12" s="258"/>
    </row>
    <row r="13" spans="1:6" ht="22.5" customHeight="1" x14ac:dyDescent="0.25">
      <c r="A13" s="257" t="s">
        <v>1353</v>
      </c>
      <c r="B13" s="269"/>
      <c r="C13" s="269"/>
      <c r="D13" s="269"/>
      <c r="E13" s="269"/>
      <c r="F13" s="258"/>
    </row>
    <row r="14" spans="1:6" ht="33" customHeight="1" x14ac:dyDescent="0.25">
      <c r="A14" s="17" t="s">
        <v>1354</v>
      </c>
      <c r="B14" s="17" t="s">
        <v>1336</v>
      </c>
      <c r="C14" s="17" t="s">
        <v>1337</v>
      </c>
      <c r="D14" s="17" t="s">
        <v>1338</v>
      </c>
      <c r="E14" s="17" t="s">
        <v>1339</v>
      </c>
      <c r="F14" s="17" t="s">
        <v>1355</v>
      </c>
    </row>
    <row r="15" spans="1:6" ht="20.25" customHeight="1" x14ac:dyDescent="0.25">
      <c r="A15" s="1" t="s">
        <v>1356</v>
      </c>
      <c r="B15" s="10"/>
      <c r="C15" s="10"/>
      <c r="D15" s="10"/>
      <c r="E15" s="10"/>
      <c r="F15" s="214"/>
    </row>
    <row r="16" spans="1:6" ht="20.25" customHeight="1" x14ac:dyDescent="0.25">
      <c r="A16" s="1" t="s">
        <v>1358</v>
      </c>
      <c r="B16" s="10"/>
      <c r="C16" s="10"/>
      <c r="D16" s="10"/>
      <c r="E16" s="10"/>
      <c r="F16" s="214"/>
    </row>
    <row r="17" spans="1:6" ht="20.25" customHeight="1" x14ac:dyDescent="0.25">
      <c r="A17" s="1" t="s">
        <v>1359</v>
      </c>
      <c r="B17" s="10"/>
      <c r="C17" s="10"/>
      <c r="D17" s="10"/>
      <c r="E17" s="10"/>
      <c r="F17" s="214"/>
    </row>
    <row r="18" spans="1:6" ht="20.25" customHeight="1" x14ac:dyDescent="0.25">
      <c r="A18" s="1" t="s">
        <v>1360</v>
      </c>
      <c r="B18" s="10"/>
      <c r="C18" s="10"/>
      <c r="D18" s="10"/>
      <c r="E18" s="10"/>
      <c r="F18" s="214"/>
    </row>
    <row r="19" spans="1:6" ht="20.25" customHeight="1" x14ac:dyDescent="0.25">
      <c r="A19" s="1" t="s">
        <v>1361</v>
      </c>
      <c r="B19" s="10"/>
      <c r="C19" s="10"/>
      <c r="D19" s="10"/>
      <c r="E19" s="10"/>
      <c r="F19" s="214"/>
    </row>
    <row r="20" spans="1:6" ht="33.9" customHeight="1" x14ac:dyDescent="0.25">
      <c r="A20" s="1" t="s">
        <v>1362</v>
      </c>
      <c r="B20" s="10"/>
      <c r="C20" s="10"/>
      <c r="D20" s="10"/>
      <c r="E20" s="10"/>
      <c r="F20" s="213" t="s">
        <v>1772</v>
      </c>
    </row>
    <row r="21" spans="1:6" ht="20.25" customHeight="1" x14ac:dyDescent="0.25">
      <c r="A21" s="1" t="s">
        <v>1363</v>
      </c>
      <c r="B21" s="10"/>
      <c r="C21" s="10"/>
      <c r="D21" s="10"/>
      <c r="E21" s="10"/>
      <c r="F21" s="213" t="s">
        <v>1773</v>
      </c>
    </row>
    <row r="22" spans="1:6" ht="69.75" customHeight="1" x14ac:dyDescent="0.25">
      <c r="A22" s="1" t="s">
        <v>1364</v>
      </c>
      <c r="B22" s="10"/>
      <c r="C22" s="10"/>
      <c r="D22" s="10"/>
      <c r="E22" s="10"/>
      <c r="F22" s="213" t="s">
        <v>1774</v>
      </c>
    </row>
    <row r="24" spans="1:6" ht="22.5" customHeight="1" x14ac:dyDescent="0.25">
      <c r="A24" s="257" t="s">
        <v>1365</v>
      </c>
      <c r="B24" s="269"/>
      <c r="C24" s="269"/>
      <c r="D24" s="269"/>
      <c r="E24" s="269"/>
      <c r="F24" s="258"/>
    </row>
    <row r="25" spans="1:6" ht="22.5" customHeight="1" x14ac:dyDescent="0.25">
      <c r="A25" s="257" t="s">
        <v>1366</v>
      </c>
      <c r="B25" s="269"/>
      <c r="C25" s="269"/>
      <c r="D25" s="269"/>
      <c r="E25" s="269"/>
      <c r="F25" s="258"/>
    </row>
    <row r="26" spans="1:6" ht="33" customHeight="1" x14ac:dyDescent="0.25">
      <c r="A26" s="17" t="s">
        <v>1367</v>
      </c>
      <c r="B26" s="17" t="s">
        <v>1336</v>
      </c>
      <c r="C26" s="17" t="s">
        <v>1337</v>
      </c>
      <c r="D26" s="17" t="s">
        <v>1338</v>
      </c>
      <c r="E26" s="17" t="s">
        <v>1339</v>
      </c>
      <c r="F26" s="17" t="s">
        <v>1355</v>
      </c>
    </row>
    <row r="27" spans="1:6" ht="22.5" customHeight="1" x14ac:dyDescent="0.25">
      <c r="A27" s="1" t="s">
        <v>1368</v>
      </c>
      <c r="B27" s="10"/>
      <c r="C27" s="10"/>
      <c r="D27" s="10"/>
      <c r="E27" s="10"/>
      <c r="F27" s="10"/>
    </row>
    <row r="28" spans="1:6" ht="22.5" customHeight="1" x14ac:dyDescent="0.25">
      <c r="A28" s="1" t="s">
        <v>1369</v>
      </c>
      <c r="B28" s="10"/>
      <c r="C28" s="10"/>
      <c r="D28" s="10"/>
      <c r="E28" s="10"/>
      <c r="F28" s="10"/>
    </row>
    <row r="29" spans="1:6" ht="22.5" customHeight="1" x14ac:dyDescent="0.25">
      <c r="A29" s="1" t="s">
        <v>1370</v>
      </c>
      <c r="B29" s="10"/>
      <c r="C29" s="10"/>
      <c r="D29" s="10"/>
      <c r="E29" s="10"/>
      <c r="F29" s="10"/>
    </row>
    <row r="30" spans="1:6" ht="22.5" customHeight="1" x14ac:dyDescent="0.25">
      <c r="A30" s="1" t="s">
        <v>1371</v>
      </c>
      <c r="B30" s="10"/>
      <c r="C30" s="10"/>
      <c r="D30" s="10"/>
      <c r="E30" s="10"/>
      <c r="F30" s="10"/>
    </row>
    <row r="31" spans="1:6" ht="22.5" customHeight="1" x14ac:dyDescent="0.25">
      <c r="A31" s="1" t="s">
        <v>1372</v>
      </c>
      <c r="B31" s="10"/>
      <c r="C31" s="10"/>
      <c r="D31" s="10"/>
      <c r="E31" s="10"/>
      <c r="F31" s="10"/>
    </row>
    <row r="33" spans="1:6" ht="22.5" customHeight="1" x14ac:dyDescent="0.25">
      <c r="A33" s="257" t="s">
        <v>1365</v>
      </c>
      <c r="B33" s="269"/>
      <c r="C33" s="269"/>
      <c r="D33" s="269"/>
      <c r="E33" s="269"/>
      <c r="F33" s="258"/>
    </row>
    <row r="34" spans="1:6" ht="22.5" customHeight="1" x14ac:dyDescent="0.25">
      <c r="A34" s="257" t="s">
        <v>1373</v>
      </c>
      <c r="B34" s="269"/>
      <c r="C34" s="269"/>
      <c r="D34" s="269"/>
      <c r="E34" s="269"/>
      <c r="F34" s="258"/>
    </row>
    <row r="35" spans="1:6" ht="33" customHeight="1" x14ac:dyDescent="0.25">
      <c r="A35" s="17" t="s">
        <v>1367</v>
      </c>
      <c r="B35" s="17" t="s">
        <v>1336</v>
      </c>
      <c r="C35" s="17" t="s">
        <v>1337</v>
      </c>
      <c r="D35" s="17" t="s">
        <v>1338</v>
      </c>
      <c r="E35" s="17" t="s">
        <v>1339</v>
      </c>
      <c r="F35" s="17" t="s">
        <v>1355</v>
      </c>
    </row>
    <row r="36" spans="1:6" ht="22.5" customHeight="1" x14ac:dyDescent="0.25">
      <c r="A36" s="1" t="s">
        <v>1368</v>
      </c>
      <c r="B36" s="10"/>
      <c r="C36" s="10"/>
      <c r="D36" s="10"/>
      <c r="E36" s="10"/>
      <c r="F36" s="10"/>
    </row>
    <row r="37" spans="1:6" ht="22.5" customHeight="1" x14ac:dyDescent="0.25">
      <c r="A37" s="1" t="s">
        <v>1369</v>
      </c>
      <c r="B37" s="10"/>
      <c r="C37" s="10"/>
      <c r="D37" s="10"/>
      <c r="E37" s="10"/>
      <c r="F37" s="10"/>
    </row>
    <row r="38" spans="1:6" ht="22.5" customHeight="1" x14ac:dyDescent="0.25">
      <c r="A38" s="1" t="s">
        <v>1370</v>
      </c>
      <c r="B38" s="10"/>
      <c r="C38" s="10"/>
      <c r="D38" s="10"/>
      <c r="E38" s="10"/>
      <c r="F38" s="10"/>
    </row>
    <row r="39" spans="1:6" ht="22.5" customHeight="1" x14ac:dyDescent="0.25">
      <c r="A39" s="1" t="s">
        <v>1371</v>
      </c>
      <c r="B39" s="10"/>
      <c r="C39" s="10"/>
      <c r="D39" s="10"/>
      <c r="E39" s="10"/>
      <c r="F39" s="10"/>
    </row>
    <row r="40" spans="1:6" ht="22.5" customHeight="1" x14ac:dyDescent="0.25">
      <c r="A40" s="1" t="s">
        <v>1372</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3"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topLeftCell="A18" zoomScaleNormal="100" zoomScaleSheetLayoutView="100" workbookViewId="0">
      <selection activeCell="A18" sqref="A18"/>
    </sheetView>
  </sheetViews>
  <sheetFormatPr defaultColWidth="9.21875" defaultRowHeight="27.75" customHeight="1" x14ac:dyDescent="0.25"/>
  <cols>
    <col min="1" max="2" width="16" style="2" customWidth="1"/>
    <col min="3" max="3" width="6.21875" style="2" bestFit="1" customWidth="1"/>
    <col min="4" max="4" width="20.77734375" style="2" customWidth="1"/>
    <col min="5" max="5" width="16.33203125" style="3" customWidth="1"/>
    <col min="6" max="6" width="6.21875" style="3" bestFit="1" customWidth="1"/>
    <col min="7" max="7" width="20.77734375" style="2" customWidth="1"/>
    <col min="8" max="8" width="50.5546875" style="3" customWidth="1"/>
    <col min="9" max="11" width="15.5546875" style="3" customWidth="1"/>
    <col min="12" max="12" width="15.5546875" style="8" customWidth="1"/>
    <col min="13" max="14" width="15.5546875" style="4" customWidth="1"/>
    <col min="15" max="18" width="15.5546875" style="2" customWidth="1"/>
    <col min="19" max="16384" width="9.21875" style="2"/>
  </cols>
  <sheetData>
    <row r="1" spans="1:17" ht="100.5" customHeight="1" x14ac:dyDescent="0.25">
      <c r="A1" s="41" t="s">
        <v>32</v>
      </c>
      <c r="B1" s="41"/>
      <c r="C1" s="41"/>
      <c r="D1" s="41"/>
      <c r="G1" s="18"/>
      <c r="H1" s="307" t="s">
        <v>1374</v>
      </c>
      <c r="I1" s="307"/>
      <c r="J1" s="308"/>
    </row>
    <row r="2" spans="1:17" ht="27.75" customHeight="1" x14ac:dyDescent="0.25">
      <c r="A2" s="263" t="s">
        <v>1375</v>
      </c>
      <c r="B2" s="264"/>
      <c r="C2" s="264"/>
      <c r="D2" s="264"/>
      <c r="E2" s="264"/>
      <c r="F2" s="264"/>
      <c r="G2" s="264"/>
      <c r="H2" s="264"/>
      <c r="I2" s="264"/>
      <c r="J2" s="264"/>
      <c r="K2" s="264"/>
      <c r="L2" s="264"/>
      <c r="M2" s="264"/>
      <c r="N2" s="264"/>
      <c r="O2" s="264"/>
      <c r="P2" s="264"/>
      <c r="Q2" s="265"/>
    </row>
    <row r="3" spans="1:17" ht="17.25" customHeight="1" x14ac:dyDescent="0.25">
      <c r="A3" s="41"/>
      <c r="B3" s="41"/>
      <c r="C3" s="41"/>
      <c r="D3" s="41"/>
      <c r="G3" s="18"/>
    </row>
    <row r="4" spans="1:17" s="9" customFormat="1" ht="25.5" customHeight="1" x14ac:dyDescent="0.25">
      <c r="A4" s="263" t="str">
        <f>Overview!B4&amp; " - Effective from "&amp;TEXT(Overview!D4,"D MMMM YYYY")&amp;" - "&amp;Overview!E4&amp;" new designated EHV charges"</f>
        <v>Indigo Power Limited_B - Effective from 1 April 2026 - Final new designated EHV charges</v>
      </c>
      <c r="B4" s="264"/>
      <c r="C4" s="264"/>
      <c r="D4" s="264"/>
      <c r="E4" s="264"/>
      <c r="F4" s="264"/>
      <c r="G4" s="264"/>
      <c r="H4" s="264"/>
      <c r="I4" s="264"/>
      <c r="J4" s="264"/>
      <c r="K4" s="264"/>
      <c r="L4" s="264"/>
      <c r="M4" s="264"/>
      <c r="N4" s="264"/>
      <c r="O4" s="264"/>
      <c r="P4" s="264"/>
      <c r="Q4" s="265"/>
    </row>
    <row r="5" spans="1:17" ht="69.75" customHeight="1" x14ac:dyDescent="0.25">
      <c r="A5" s="22" t="s">
        <v>1376</v>
      </c>
      <c r="B5" s="22" t="s">
        <v>130</v>
      </c>
      <c r="C5" s="22" t="s">
        <v>131</v>
      </c>
      <c r="D5" s="22" t="s">
        <v>132</v>
      </c>
      <c r="E5" s="22" t="s">
        <v>1074</v>
      </c>
      <c r="F5" s="22" t="s">
        <v>131</v>
      </c>
      <c r="G5" s="22" t="s">
        <v>134</v>
      </c>
      <c r="H5" s="60" t="s">
        <v>135</v>
      </c>
      <c r="I5" s="60" t="str">
        <f>'Annex 2 EHV charges'!H10</f>
        <v>Residual Charging Band</v>
      </c>
      <c r="J5" s="60" t="str">
        <f>'Annex 2 EHV charges'!I10</f>
        <v>Import
Super Red
unit charge
(p/kWh)</v>
      </c>
      <c r="K5" s="60" t="str">
        <f>'Annex 2 EHV charges'!J10</f>
        <v>Import
fixed charge
(p/day)</v>
      </c>
      <c r="L5" s="60" t="str">
        <f>'Annex 2 EHV charges'!K10</f>
        <v>Import
capacity charge
(p/kVA/day)</v>
      </c>
      <c r="M5" s="60" t="str">
        <f>'Annex 2 EHV charges'!L10</f>
        <v>Import
exceeded capacity charge
(p/kVA/day)</v>
      </c>
      <c r="N5" s="60" t="str">
        <f>'Annex 2 EHV charges'!M10</f>
        <v>Export
Super Red
unit charge
(p/kWh)</v>
      </c>
      <c r="O5" s="60" t="str">
        <f>'Annex 2 EHV charges'!N10</f>
        <v>Export
fixed charge
(p/day)</v>
      </c>
      <c r="P5" s="60" t="str">
        <f>'Annex 2 EHV charges'!O10</f>
        <v>Export
capacity charge
(p/kVA/day)</v>
      </c>
      <c r="Q5" s="60" t="str">
        <f>'Annex 2 EHV charges'!P10</f>
        <v>Export
exceeded capacity charge
(p/kVA/day)</v>
      </c>
    </row>
    <row r="6" spans="1:17" ht="22.5" customHeight="1" x14ac:dyDescent="0.25">
      <c r="A6" s="37"/>
      <c r="B6" s="37" t="s">
        <v>1377</v>
      </c>
      <c r="C6" s="37"/>
      <c r="D6" s="37"/>
      <c r="E6" s="38" t="s">
        <v>1378</v>
      </c>
      <c r="F6" s="38"/>
      <c r="G6" s="38"/>
      <c r="H6" s="39"/>
      <c r="I6" s="39"/>
      <c r="J6" s="24"/>
      <c r="K6" s="25"/>
      <c r="L6" s="25"/>
      <c r="M6" s="25"/>
      <c r="N6" s="33"/>
      <c r="O6" s="34"/>
      <c r="P6" s="34"/>
      <c r="Q6" s="34"/>
    </row>
    <row r="7" spans="1:17" ht="22.5" customHeight="1" x14ac:dyDescent="0.25">
      <c r="A7" s="37"/>
      <c r="B7" s="37" t="s">
        <v>1379</v>
      </c>
      <c r="C7" s="37"/>
      <c r="D7" s="37"/>
      <c r="E7" s="38" t="s">
        <v>1380</v>
      </c>
      <c r="F7" s="38"/>
      <c r="G7" s="38"/>
      <c r="H7" s="39"/>
      <c r="I7" s="39"/>
      <c r="J7" s="24"/>
      <c r="K7" s="25"/>
      <c r="L7" s="25"/>
      <c r="M7" s="25"/>
      <c r="N7" s="33"/>
      <c r="O7" s="34"/>
      <c r="P7" s="34"/>
      <c r="Q7" s="34"/>
    </row>
    <row r="8" spans="1:17" ht="22.5" customHeight="1" x14ac:dyDescent="0.25">
      <c r="A8" s="37"/>
      <c r="B8" s="37" t="s">
        <v>1381</v>
      </c>
      <c r="C8" s="37"/>
      <c r="D8" s="37"/>
      <c r="E8" s="38" t="s">
        <v>1382</v>
      </c>
      <c r="F8" s="38"/>
      <c r="G8" s="38"/>
      <c r="H8" s="39"/>
      <c r="I8" s="39"/>
      <c r="J8" s="24"/>
      <c r="K8" s="25"/>
      <c r="L8" s="25"/>
      <c r="M8" s="25"/>
      <c r="N8" s="33"/>
      <c r="O8" s="34"/>
      <c r="P8" s="34"/>
      <c r="Q8" s="34"/>
    </row>
    <row r="9" spans="1:17" ht="22.5" customHeight="1" x14ac:dyDescent="0.25">
      <c r="A9" s="37"/>
      <c r="B9" s="37" t="s">
        <v>1383</v>
      </c>
      <c r="C9" s="37"/>
      <c r="D9" s="37"/>
      <c r="E9" s="38" t="s">
        <v>1384</v>
      </c>
      <c r="F9" s="38"/>
      <c r="G9" s="38"/>
      <c r="H9" s="39"/>
      <c r="I9" s="39"/>
      <c r="J9" s="24"/>
      <c r="K9" s="25"/>
      <c r="L9" s="25"/>
      <c r="M9" s="25"/>
      <c r="N9" s="33"/>
      <c r="O9" s="34"/>
      <c r="P9" s="34"/>
      <c r="Q9" s="34"/>
    </row>
    <row r="10" spans="1:17" ht="22.5" customHeight="1" x14ac:dyDescent="0.25">
      <c r="A10" s="37"/>
      <c r="B10" s="37" t="s">
        <v>1385</v>
      </c>
      <c r="C10" s="37"/>
      <c r="D10" s="37"/>
      <c r="E10" s="38" t="s">
        <v>1386</v>
      </c>
      <c r="F10" s="38"/>
      <c r="G10" s="38"/>
      <c r="H10" s="39"/>
      <c r="I10" s="39"/>
      <c r="J10" s="24"/>
      <c r="K10" s="25"/>
      <c r="L10" s="25"/>
      <c r="M10" s="25"/>
      <c r="N10" s="33"/>
      <c r="O10" s="34"/>
      <c r="P10" s="34"/>
      <c r="Q10" s="34"/>
    </row>
    <row r="11" spans="1:17" ht="22.5" customHeight="1" x14ac:dyDescent="0.25">
      <c r="A11" s="37"/>
      <c r="B11" s="37" t="s">
        <v>1387</v>
      </c>
      <c r="C11" s="37"/>
      <c r="D11" s="37"/>
      <c r="E11" s="38" t="s">
        <v>1388</v>
      </c>
      <c r="F11" s="38"/>
      <c r="G11" s="38"/>
      <c r="H11" s="39"/>
      <c r="I11" s="39"/>
      <c r="J11" s="24"/>
      <c r="K11" s="25"/>
      <c r="L11" s="25"/>
      <c r="M11" s="25"/>
      <c r="N11" s="33"/>
      <c r="O11" s="34"/>
      <c r="P11" s="34"/>
      <c r="Q11" s="34"/>
    </row>
    <row r="12" spans="1:17" ht="22.5" customHeight="1" x14ac:dyDescent="0.25">
      <c r="A12" s="37"/>
      <c r="B12" s="37" t="s">
        <v>1389</v>
      </c>
      <c r="C12" s="37"/>
      <c r="D12" s="37"/>
      <c r="E12" s="38" t="s">
        <v>1390</v>
      </c>
      <c r="F12" s="38"/>
      <c r="G12" s="38"/>
      <c r="H12" s="39"/>
      <c r="I12" s="39"/>
      <c r="J12" s="24"/>
      <c r="K12" s="25"/>
      <c r="L12" s="25"/>
      <c r="M12" s="25"/>
      <c r="N12" s="33"/>
      <c r="O12" s="34"/>
      <c r="P12" s="34"/>
      <c r="Q12" s="34"/>
    </row>
    <row r="13" spans="1:17" ht="22.5" customHeight="1" x14ac:dyDescent="0.25">
      <c r="A13" s="37"/>
      <c r="B13" s="37" t="s">
        <v>1391</v>
      </c>
      <c r="C13" s="37"/>
      <c r="D13" s="37"/>
      <c r="E13" s="38" t="s">
        <v>1392</v>
      </c>
      <c r="F13" s="38"/>
      <c r="G13" s="38"/>
      <c r="H13" s="39"/>
      <c r="I13" s="39"/>
      <c r="J13" s="24"/>
      <c r="K13" s="25"/>
      <c r="L13" s="25"/>
      <c r="M13" s="25"/>
      <c r="N13" s="33"/>
      <c r="O13" s="34"/>
      <c r="P13" s="34"/>
      <c r="Q13" s="34"/>
    </row>
    <row r="14" spans="1:17" ht="22.5" customHeight="1" x14ac:dyDescent="0.25">
      <c r="A14" s="37"/>
      <c r="B14" s="37" t="s">
        <v>1393</v>
      </c>
      <c r="C14" s="37"/>
      <c r="D14" s="37"/>
      <c r="E14" s="38" t="s">
        <v>1394</v>
      </c>
      <c r="F14" s="38"/>
      <c r="G14" s="38"/>
      <c r="H14" s="39"/>
      <c r="I14" s="39"/>
      <c r="J14" s="24"/>
      <c r="K14" s="25"/>
      <c r="L14" s="25"/>
      <c r="M14" s="25"/>
      <c r="N14" s="33"/>
      <c r="O14" s="34"/>
      <c r="P14" s="34"/>
      <c r="Q14" s="34"/>
    </row>
    <row r="15" spans="1:17" ht="22.5" customHeight="1" x14ac:dyDescent="0.25">
      <c r="A15" s="37"/>
      <c r="B15" s="37" t="s">
        <v>1395</v>
      </c>
      <c r="C15" s="37"/>
      <c r="D15" s="37"/>
      <c r="E15" s="38" t="s">
        <v>1396</v>
      </c>
      <c r="F15" s="38"/>
      <c r="G15" s="38"/>
      <c r="H15" s="39"/>
      <c r="I15" s="39"/>
      <c r="J15" s="24"/>
      <c r="K15" s="25"/>
      <c r="L15" s="25"/>
      <c r="M15" s="25"/>
      <c r="N15" s="33"/>
      <c r="O15" s="34"/>
      <c r="P15" s="34"/>
      <c r="Q15" s="34"/>
    </row>
    <row r="17" spans="1:17" ht="27.75" customHeight="1" x14ac:dyDescent="0.25">
      <c r="A17" s="263" t="str">
        <f>Overview!B4&amp; " - Effective from "&amp;TEXT(Overview!D4,"D MMMM YYYY")&amp;" - "&amp;Overview!E4&amp;" new designated EHV line loss factors"</f>
        <v>Indigo Power Limited_B - Effective from 1 April 2026 - Final new designated EHV line loss factors</v>
      </c>
      <c r="B17" s="264"/>
      <c r="C17" s="264"/>
      <c r="D17" s="264"/>
      <c r="E17" s="264"/>
      <c r="F17" s="264"/>
      <c r="G17" s="264"/>
      <c r="H17" s="264"/>
      <c r="I17" s="264"/>
      <c r="J17" s="264"/>
      <c r="K17" s="264"/>
      <c r="L17" s="264"/>
      <c r="M17" s="264"/>
      <c r="N17" s="264"/>
      <c r="O17" s="264"/>
      <c r="P17" s="264"/>
      <c r="Q17" s="265"/>
    </row>
    <row r="18" spans="1:17" ht="62.25" customHeight="1" x14ac:dyDescent="0.25">
      <c r="A18" s="22" t="s">
        <v>1376</v>
      </c>
      <c r="B18" s="22" t="s">
        <v>130</v>
      </c>
      <c r="C18" s="22" t="s">
        <v>131</v>
      </c>
      <c r="D18" s="22" t="s">
        <v>132</v>
      </c>
      <c r="E18" s="22" t="s">
        <v>1074</v>
      </c>
      <c r="F18" s="22" t="s">
        <v>131</v>
      </c>
      <c r="G18" s="22" t="s">
        <v>134</v>
      </c>
      <c r="H18" s="60" t="s">
        <v>135</v>
      </c>
      <c r="I18" s="47" t="s">
        <v>136</v>
      </c>
      <c r="J18" s="28" t="s">
        <v>1397</v>
      </c>
      <c r="K18" s="28" t="s">
        <v>1398</v>
      </c>
      <c r="L18" s="28" t="s">
        <v>1399</v>
      </c>
      <c r="M18" s="28" t="s">
        <v>1400</v>
      </c>
      <c r="N18" s="30" t="s">
        <v>1401</v>
      </c>
      <c r="O18" s="30" t="s">
        <v>1402</v>
      </c>
      <c r="P18" s="30" t="s">
        <v>1403</v>
      </c>
      <c r="Q18" s="30" t="s">
        <v>1404</v>
      </c>
    </row>
    <row r="19" spans="1:17" ht="22.5" customHeight="1" x14ac:dyDescent="0.25">
      <c r="A19" s="37"/>
      <c r="B19" s="37" t="s">
        <v>1405</v>
      </c>
      <c r="C19" s="37"/>
      <c r="D19" s="37"/>
      <c r="E19" s="38" t="s">
        <v>1406</v>
      </c>
      <c r="F19" s="31"/>
      <c r="G19" s="31"/>
      <c r="H19" s="32"/>
      <c r="I19" s="32"/>
      <c r="J19" s="35"/>
      <c r="K19" s="35"/>
      <c r="L19" s="26"/>
      <c r="M19" s="27"/>
      <c r="N19" s="29"/>
      <c r="O19" s="29"/>
      <c r="P19" s="29"/>
      <c r="Q19" s="29"/>
    </row>
    <row r="20" spans="1:17" ht="22.5" customHeight="1" x14ac:dyDescent="0.25">
      <c r="A20" s="37"/>
      <c r="B20" s="37" t="s">
        <v>1407</v>
      </c>
      <c r="C20" s="37"/>
      <c r="D20" s="37"/>
      <c r="E20" s="38" t="s">
        <v>1408</v>
      </c>
      <c r="F20" s="31"/>
      <c r="G20" s="31"/>
      <c r="H20" s="32"/>
      <c r="I20" s="32"/>
      <c r="J20" s="35"/>
      <c r="K20" s="35"/>
      <c r="L20" s="26"/>
      <c r="M20" s="27"/>
      <c r="N20" s="29"/>
      <c r="O20" s="29"/>
      <c r="P20" s="29"/>
      <c r="Q20" s="29"/>
    </row>
    <row r="21" spans="1:17" ht="22.5" customHeight="1" x14ac:dyDescent="0.25">
      <c r="A21" s="37"/>
      <c r="B21" s="37" t="s">
        <v>1409</v>
      </c>
      <c r="C21" s="37"/>
      <c r="D21" s="37"/>
      <c r="E21" s="38" t="s">
        <v>1410</v>
      </c>
      <c r="F21" s="31"/>
      <c r="G21" s="31"/>
      <c r="H21" s="32"/>
      <c r="I21" s="32"/>
      <c r="J21" s="35"/>
      <c r="K21" s="35"/>
      <c r="L21" s="26"/>
      <c r="M21" s="27"/>
      <c r="N21" s="29"/>
      <c r="O21" s="29"/>
      <c r="P21" s="29"/>
      <c r="Q21" s="29"/>
    </row>
    <row r="22" spans="1:17" ht="22.5" customHeight="1" x14ac:dyDescent="0.25">
      <c r="A22" s="37"/>
      <c r="B22" s="37" t="s">
        <v>1411</v>
      </c>
      <c r="C22" s="37"/>
      <c r="D22" s="37"/>
      <c r="E22" s="38" t="s">
        <v>1412</v>
      </c>
      <c r="F22" s="31"/>
      <c r="G22" s="31"/>
      <c r="H22" s="32"/>
      <c r="I22" s="32"/>
      <c r="J22" s="35"/>
      <c r="K22" s="35"/>
      <c r="L22" s="26"/>
      <c r="M22" s="27"/>
      <c r="N22" s="29"/>
      <c r="O22" s="29"/>
      <c r="P22" s="29"/>
      <c r="Q22" s="29"/>
    </row>
    <row r="23" spans="1:17" ht="22.5" customHeight="1" x14ac:dyDescent="0.25">
      <c r="A23" s="37"/>
      <c r="B23" s="37" t="s">
        <v>1413</v>
      </c>
      <c r="C23" s="37"/>
      <c r="D23" s="37"/>
      <c r="E23" s="38" t="s">
        <v>1414</v>
      </c>
      <c r="F23" s="31"/>
      <c r="G23" s="31"/>
      <c r="H23" s="32"/>
      <c r="I23" s="32"/>
      <c r="J23" s="35"/>
      <c r="K23" s="35"/>
      <c r="L23" s="26"/>
      <c r="M23" s="27"/>
      <c r="N23" s="29"/>
      <c r="O23" s="29"/>
      <c r="P23" s="29"/>
      <c r="Q23" s="29"/>
    </row>
    <row r="24" spans="1:17" ht="22.5" customHeight="1" x14ac:dyDescent="0.25">
      <c r="A24" s="37"/>
      <c r="B24" s="37" t="s">
        <v>1415</v>
      </c>
      <c r="C24" s="37"/>
      <c r="D24" s="37"/>
      <c r="E24" s="38" t="s">
        <v>1416</v>
      </c>
      <c r="F24" s="31"/>
      <c r="G24" s="31"/>
      <c r="H24" s="32"/>
      <c r="I24" s="32"/>
      <c r="J24" s="35"/>
      <c r="K24" s="35"/>
      <c r="L24" s="26"/>
      <c r="M24" s="27"/>
      <c r="N24" s="29"/>
      <c r="O24" s="29"/>
      <c r="P24" s="29"/>
      <c r="Q24" s="29"/>
    </row>
    <row r="25" spans="1:17" ht="22.5" customHeight="1" x14ac:dyDescent="0.25">
      <c r="A25" s="37"/>
      <c r="B25" s="37" t="s">
        <v>1417</v>
      </c>
      <c r="C25" s="37"/>
      <c r="D25" s="37"/>
      <c r="E25" s="38" t="s">
        <v>1418</v>
      </c>
      <c r="F25" s="31"/>
      <c r="G25" s="31"/>
      <c r="H25" s="32"/>
      <c r="I25" s="32"/>
      <c r="J25" s="35"/>
      <c r="K25" s="35"/>
      <c r="L25" s="26"/>
      <c r="M25" s="27"/>
      <c r="N25" s="29"/>
      <c r="O25" s="29"/>
      <c r="P25" s="29"/>
      <c r="Q25" s="29"/>
    </row>
    <row r="26" spans="1:17" ht="22.5" customHeight="1" x14ac:dyDescent="0.25">
      <c r="A26" s="37"/>
      <c r="B26" s="37" t="s">
        <v>1419</v>
      </c>
      <c r="C26" s="37"/>
      <c r="D26" s="37"/>
      <c r="E26" s="38" t="s">
        <v>1420</v>
      </c>
      <c r="F26" s="31"/>
      <c r="G26" s="31"/>
      <c r="H26" s="32"/>
      <c r="I26" s="32"/>
      <c r="J26" s="35"/>
      <c r="K26" s="35"/>
      <c r="L26" s="26"/>
      <c r="M26" s="27"/>
      <c r="N26" s="29"/>
      <c r="O26" s="29"/>
      <c r="P26" s="29"/>
      <c r="Q26" s="29"/>
    </row>
    <row r="27" spans="1:17" ht="22.5" customHeight="1" x14ac:dyDescent="0.25">
      <c r="A27" s="37"/>
      <c r="B27" s="37" t="s">
        <v>1421</v>
      </c>
      <c r="C27" s="37"/>
      <c r="D27" s="37"/>
      <c r="E27" s="38" t="s">
        <v>1422</v>
      </c>
      <c r="F27" s="31"/>
      <c r="G27" s="31"/>
      <c r="H27" s="32"/>
      <c r="I27" s="32"/>
      <c r="J27" s="35"/>
      <c r="K27" s="35"/>
      <c r="L27" s="26"/>
      <c r="M27" s="27"/>
      <c r="N27" s="29"/>
      <c r="O27" s="29"/>
      <c r="P27" s="29"/>
      <c r="Q27" s="29"/>
    </row>
    <row r="28" spans="1:17" ht="22.5" customHeight="1" x14ac:dyDescent="0.25">
      <c r="A28" s="37"/>
      <c r="B28" s="37" t="s">
        <v>1423</v>
      </c>
      <c r="C28" s="37"/>
      <c r="D28" s="37"/>
      <c r="E28" s="38" t="s">
        <v>1424</v>
      </c>
      <c r="F28" s="31"/>
      <c r="G28" s="31"/>
      <c r="H28" s="32"/>
      <c r="I28" s="32"/>
      <c r="J28" s="35"/>
      <c r="K28" s="35"/>
      <c r="L28" s="26"/>
      <c r="M28" s="27"/>
      <c r="N28" s="29"/>
      <c r="O28" s="29"/>
      <c r="P28" s="29"/>
      <c r="Q28" s="29"/>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Q4"/>
    <mergeCell ref="A2:Q2"/>
    <mergeCell ref="A17:Q17"/>
    <mergeCell ref="H1:J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43075CFF18524FB9E0FE4A988A3F28" ma:contentTypeVersion="23" ma:contentTypeDescription="Create a new document." ma:contentTypeScope="" ma:versionID="0ea92b76be034539fa9e5c4907bfc262">
  <xsd:schema xmlns:xsd="http://www.w3.org/2001/XMLSchema" xmlns:xs="http://www.w3.org/2001/XMLSchema" xmlns:p="http://schemas.microsoft.com/office/2006/metadata/properties" xmlns:ns2="68fa3a21-d4f6-404f-b6b9-022f2758285c" xmlns:ns3="2f441ff2-67cb-4d9e-a756-b4f9d2092b10" targetNamespace="http://schemas.microsoft.com/office/2006/metadata/properties" ma:root="true" ma:fieldsID="5497208001b914e7bfa22b23a19ce6de" ns2:_="" ns3:_="">
    <xsd:import namespace="68fa3a21-d4f6-404f-b6b9-022f2758285c"/>
    <xsd:import namespace="2f441ff2-67cb-4d9e-a756-b4f9d2092b1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Responsibil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fa3a21-d4f6-404f-b6b9-022f275828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c3dce14-46c1-4a3f-85e9-7b24a526776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Responsibility" ma:index="26" nillable="true" ma:displayName="Responsibility " ma:description="Department that guides on this document. " ma:format="Dropdown" ma:internalName="Responsibilit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f441ff2-67cb-4d9e-a756-b4f9d2092b1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8ca9dac-beae-4cfd-984b-c7eb8320bc2b}" ma:internalName="TaxCatchAll" ma:showField="CatchAllData" ma:web="2f441ff2-67cb-4d9e-a756-b4f9d2092b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8fa3a21-d4f6-404f-b6b9-022f2758285c">
      <Terms xmlns="http://schemas.microsoft.com/office/infopath/2007/PartnerControls"/>
    </lcf76f155ced4ddcb4097134ff3c332f>
    <TaxCatchAll xmlns="2f441ff2-67cb-4d9e-a756-b4f9d2092b10" xsi:nil="true"/>
    <Responsibility xmlns="68fa3a21-d4f6-404f-b6b9-022f2758285c" xsi:nil="true"/>
  </documentManagement>
</p:properties>
</file>

<file path=customXml/itemProps1.xml><?xml version="1.0" encoding="utf-8"?>
<ds:datastoreItem xmlns:ds="http://schemas.openxmlformats.org/officeDocument/2006/customXml" ds:itemID="{AECFB642-0C7F-4A74-B325-70F7C9441F85}"/>
</file>

<file path=customXml/itemProps2.xml><?xml version="1.0" encoding="utf-8"?>
<ds:datastoreItem xmlns:ds="http://schemas.openxmlformats.org/officeDocument/2006/customXml" ds:itemID="{6D249301-6A4F-4DFA-8362-C5BFCAE8AFF7}">
  <ds:schemaRefs>
    <ds:schemaRef ds:uri="http://schemas.microsoft.com/sharepoint/v3/contenttype/forms"/>
  </ds:schemaRefs>
</ds:datastoreItem>
</file>

<file path=customXml/itemProps3.xml><?xml version="1.0" encoding="utf-8"?>
<ds:datastoreItem xmlns:ds="http://schemas.openxmlformats.org/officeDocument/2006/customXml" ds:itemID="{6CD6FEC9-3EB3-450A-8F5E-EC1CAE6FD0E8}">
  <ds:schemaRefs>
    <ds:schemaRef ds:uri="http://purl.org/dc/terms/"/>
    <ds:schemaRef ds:uri="http://www.w3.org/XML/1998/namespace"/>
    <ds:schemaRef ds:uri="http://purl.org/dc/elements/1.1/"/>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2f441ff2-67cb-4d9e-a756-b4f9d2092b10"/>
    <ds:schemaRef ds:uri="68fa3a21-d4f6-404f-b6b9-022f2758285c"/>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Erik Baguzis</cp:lastModifiedBy>
  <cp:revision/>
  <dcterms:created xsi:type="dcterms:W3CDTF">2009-11-12T11:38:00Z</dcterms:created>
  <dcterms:modified xsi:type="dcterms:W3CDTF">2025-03-19T09:43:21Z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0x010100C243075CFF18524FB9E0FE4A988A3F28</vt:lpwstr>
  </property>
  <property fmtid="{D5CDD505-2E9C-101B-9397-08002B2CF9AE}" pid="7" name="MediaServiceImageTags">
    <vt:lpwstr/>
  </property>
</Properties>
</file>