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indigopipelines.sharepoint.com/sites/indigogroup/Shared Documents/Megan Goss/Electricity/L. Ofgem &amp; IDNO Licence/SLC 12, 13 &amp; 14 UoS Charging Statements and Methodologies/DUOS Schedules/2022-2023/"/>
    </mc:Choice>
  </mc:AlternateContent>
  <xr:revisionPtr revIDLastSave="0" documentId="8_{FB0EBBF9-25DE-4898-9618-CA9141CF3296}" xr6:coauthVersionLast="47" xr6:coauthVersionMax="47" xr10:uidLastSave="{00000000-0000-0000-0000-000000000000}"/>
  <bookViews>
    <workbookView xWindow="-23148" yWindow="-108" windowWidth="23256" windowHeight="12576" tabRatio="916" firstSheet="39" activeTab="47" xr2:uid="{00000000-000D-0000-FFFF-FFFF0000000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68"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Nodal prices" sheetId="54" r:id="rId47"/>
    <sheet name="SSC TPR unit rate lookup" sheetId="16" r:id="rId48"/>
    <sheet name="Charge Calculator" sheetId="15" r:id="rId49"/>
  </sheets>
  <definedNames>
    <definedName name="_xlnm._FilterDatabase" localSheetId="1" hidden="1">'Annex 1 LV and HV charges_A'!$A$11:$S$30</definedName>
    <definedName name="_xlnm._FilterDatabase" localSheetId="3" hidden="1">'Annex 1 LV and HV charges_C'!$A$11:$K$38</definedName>
    <definedName name="_xlnm._FilterDatabase" localSheetId="4" hidden="1">'Annex 1 LV and HV charges_D'!$A$12:$O$35</definedName>
    <definedName name="_xlnm._FilterDatabase" localSheetId="9" hidden="1">'Annex 1 LV and HV charges_J'!$A$11:$K$30</definedName>
    <definedName name="_xlnm._FilterDatabase" localSheetId="15" hidden="1">'Annex 2 EHV charges'!$A$10:$M$10</definedName>
    <definedName name="_xlnm._FilterDatabase" localSheetId="17" hidden="1">'Annex 4 LDNO charges_A'!$A$11:$Q$67</definedName>
    <definedName name="_xlnm._FilterDatabase" localSheetId="19" hidden="1">'Annex 4 LDNO charges_C'!$B$11:$J$140</definedName>
    <definedName name="_xlnm._FilterDatabase" localSheetId="20" hidden="1">'Annex 4 LDNO charges_D'!$A$11:$J$140</definedName>
    <definedName name="_xlnm._FilterDatabase" localSheetId="21" hidden="1">'Annex 4 LDNO charges_E'!$A$11:$J$140</definedName>
    <definedName name="_xlnm._FilterDatabase" localSheetId="25" hidden="1">'Annex 4 LDNO charges_J'!$B$11:$J$140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47" hidden="1">'SSC TPR unit rate lookup'!$A$28:$D$1205</definedName>
    <definedName name="OLE_LINK1" localSheetId="16">'Annex 3 Preserved charges'!#REF!</definedName>
    <definedName name="_xlnm.Print_Area" localSheetId="1">'Annex 1 LV and HV charges_A'!$A$2:$K$44</definedName>
    <definedName name="_xlnm.Print_Area" localSheetId="2">'Annex 1 LV and HV charges_B'!$A$2:$K$51</definedName>
    <definedName name="_xlnm.Print_Area" localSheetId="3">'Annex 1 LV and HV charges_C'!$A$2:$K$38</definedName>
    <definedName name="_xlnm.Print_Area" localSheetId="4">'Annex 1 LV and HV charges_D'!$A$2:$K$35</definedName>
    <definedName name="_xlnm.Print_Area" localSheetId="5">'Annex 1 LV and HV charges_E'!$A$1:$L$38</definedName>
    <definedName name="_xlnm.Print_Area" localSheetId="6">'Annex 1 LV and HV charges_F'!$A$2:$K$38</definedName>
    <definedName name="_xlnm.Print_Area" localSheetId="7">'Annex 1 LV and HV charges_G'!$A$2:$K$32</definedName>
    <definedName name="_xlnm.Print_Area" localSheetId="8">'Annex 1 LV and HV charges_H'!$A$2:$K$30</definedName>
    <definedName name="_xlnm.Print_Area" localSheetId="9">'Annex 1 LV and HV charges_J'!$A$2:$K$30</definedName>
    <definedName name="_xlnm.Print_Area" localSheetId="10">'Annex 1 LV and HV charges_K'!$A$2:$K$30</definedName>
    <definedName name="_xlnm.Print_Area" localSheetId="11">'Annex 1 LV and HV charges_L'!$A$2:$K$30</definedName>
    <definedName name="_xlnm.Print_Area" localSheetId="12">'Annex 1 LV and HV charges_M'!$A$2:$K$30</definedName>
    <definedName name="_xlnm.Print_Area" localSheetId="13">'Annex 1 LV and HV charges_N'!$A$2:$K$30</definedName>
    <definedName name="_xlnm.Print_Area" localSheetId="14">'Annex 1 LV and HV charges_P'!$A$2:$K$36</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charges_B'!$A$1:$AU$149</definedName>
    <definedName name="_xlnm.Print_Area" localSheetId="19">'Annex 4 LDNO charges_C'!$A$2:$J$140</definedName>
    <definedName name="_xlnm.Print_Area" localSheetId="20">'Annex 4 LDNO charges_D'!$A$2:$J$140</definedName>
    <definedName name="_xlnm.Print_Area" localSheetId="21">'Annex 4 LDNO charges_E'!$A$2:$J$140</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charges_L'!$A$2:$J$116</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LLFs_B'!$A$3:$F$30</definedName>
    <definedName name="_xlnm.Print_Area" localSheetId="33">'Annex 5 LLFs_C'!$A$3:$G$31</definedName>
    <definedName name="_xlnm.Print_Area" localSheetId="34">'Annex 5 LLFs_D'!$A$3:$F$32</definedName>
    <definedName name="_xlnm.Print_Area" localSheetId="35">'Annex 5 LLFs_E'!$A$3:$F$32</definedName>
    <definedName name="_xlnm.Print_Area" localSheetId="36">'Annex 5 LLFs_F'!$A$3:$F$32</definedName>
    <definedName name="_xlnm.Print_Area" localSheetId="37">'Annex 5 LLFs_G'!$A$3:$F$31</definedName>
    <definedName name="_xlnm.Print_Area" localSheetId="38">'Annex 5 LLFs_H'!$A$3:$F$30</definedName>
    <definedName name="_xlnm.Print_Area" localSheetId="39">'Annex 5 LLFs_J'!$A$3:$G$32</definedName>
    <definedName name="_xlnm.Print_Area" localSheetId="40">'Annex 5 LLFs_K'!$A$3:$F$32</definedName>
    <definedName name="_xlnm.Print_Area" localSheetId="41">'Annex 5 LLFs_L'!$A$3:$F$32</definedName>
    <definedName name="_xlnm.Print_Area" localSheetId="42">'Annex 5 LLFs_M'!$A$3:$F$31</definedName>
    <definedName name="_xlnm.Print_Area" localSheetId="43">'Annex 5 LLFs_N'!$A$3:$F$32</definedName>
    <definedName name="_xlnm.Print_Area" localSheetId="44">'Annex 5 LLFs_P'!$A$3:$F$30</definedName>
    <definedName name="_xlnm.Print_Area" localSheetId="45">'Annex 6 New or Amended EHV'!$A$4:$O$109</definedName>
    <definedName name="_xlnm.Print_Area" localSheetId="46">'Nodal prices'!$A$2:$D$3</definedName>
    <definedName name="_xlnm.Print_Titles" localSheetId="1">'Annex 1 LV and HV charges_A'!$2:$11</definedName>
    <definedName name="_xlnm.Print_Titles" localSheetId="2">'Annex 1 LV and HV charges_B'!$2:$11</definedName>
    <definedName name="_xlnm.Print_Titles" localSheetId="3">'Annex 1 LV and HV charges_C'!$2:$10</definedName>
    <definedName name="_xlnm.Print_Titles" localSheetId="4">'Annex 1 LV and HV charges_D'!$2:$12</definedName>
    <definedName name="_xlnm.Print_Titles" localSheetId="5">'Annex 1 LV and HV charges_E'!$2:$11</definedName>
    <definedName name="_xlnm.Print_Titles" localSheetId="6">'Annex 1 LV and HV charges_F'!$2:$11</definedName>
    <definedName name="_xlnm.Print_Titles" localSheetId="7">'Annex 1 LV and HV charges_G'!$2:$11</definedName>
    <definedName name="_xlnm.Print_Titles" localSheetId="8">'Annex 1 LV and HV charges_H'!$2:$11</definedName>
    <definedName name="_xlnm.Print_Titles" localSheetId="9">'Annex 1 LV and HV charges_J'!$2:$11</definedName>
    <definedName name="_xlnm.Print_Titles" localSheetId="10">'Annex 1 LV and HV charges_K'!$2:$11</definedName>
    <definedName name="_xlnm.Print_Titles" localSheetId="11">'Annex 1 LV and HV charges_L'!$2:$11</definedName>
    <definedName name="_xlnm.Print_Titles" localSheetId="12">'Annex 1 LV and HV charges_M'!$2:$11</definedName>
    <definedName name="_xlnm.Print_Titles" localSheetId="13">'Annex 1 LV and HV charges_N'!$2:$11</definedName>
    <definedName name="_xlnm.Print_Titles" localSheetId="14">'Annex 1 LV and HV charges_P'!$2:$11</definedName>
    <definedName name="_xlnm.Print_Titles" localSheetId="17">'Annex 4 LDNO charges_A'!$11:$11</definedName>
    <definedName name="_xlnm.Print_Titles" localSheetId="18">'Annex 4 LDNO charges_B'!$11:$11</definedName>
    <definedName name="_xlnm.Print_Titles" localSheetId="19">'Annex 4 LDNO charges_C'!$11:$11</definedName>
    <definedName name="_xlnm.Print_Titles" localSheetId="20">'Annex 4 LDNO charges_D'!$11:$11</definedName>
    <definedName name="_xlnm.Print_Titles" localSheetId="21">'Annex 4 LDNO charges_E'!$11:$11</definedName>
    <definedName name="_xlnm.Print_Titles" localSheetId="22">'Annex 4 LDNO charges_F'!$11:$11</definedName>
    <definedName name="_xlnm.Print_Titles" localSheetId="23">'Annex 4 LDNO charges_G'!$11:$11</definedName>
    <definedName name="_xlnm.Print_Titles" localSheetId="24">'Annex 4 LDNO charges_H'!$11:$11</definedName>
    <definedName name="_xlnm.Print_Titles" localSheetId="25">'Annex 4 LDNO charges_J'!$11:$11</definedName>
    <definedName name="_xlnm.Print_Titles" localSheetId="26">'Annex 4 LDNO charges_K'!$11:$11</definedName>
    <definedName name="_xlnm.Print_Titles" localSheetId="27">'Annex 4 LDNO charges_L'!$11:$11</definedName>
    <definedName name="_xlnm.Print_Titles" localSheetId="28">'Annex 4 LDNO charges_M'!$11:$11</definedName>
    <definedName name="_xlnm.Print_Titles" localSheetId="29">'Annex 4 LDNO charges_N'!$11:$11</definedName>
    <definedName name="_xlnm.Print_Titles" localSheetId="30">'Annex 4 LDNO charges_P'!$11:$11</definedName>
    <definedName name="_xlnm.Print_Titles" localSheetId="35">'Annex 5 LLFs_E'!$26:$26</definedName>
    <definedName name="_xlnm.Print_Titles" localSheetId="36">'Annex 5 LLFs_F'!$26:$26</definedName>
    <definedName name="_xlnm.Print_Titles" localSheetId="38">'Annex 5 LLFs_H'!$24:$24</definedName>
    <definedName name="_xlnm.Print_Titles" localSheetId="39">'Annex 5 LLFs_J'!$26:$26</definedName>
    <definedName name="_xlnm.Print_Titles" localSheetId="40">'Annex 5 LLFs_K'!$26:$26</definedName>
    <definedName name="_xlnm.Print_Titles" localSheetId="41">'Annex 5 LLFs_L'!$26:$26</definedName>
    <definedName name="_xlnm.Print_Titles" localSheetId="42">'Annex 5 LLFs_M'!$25:$25</definedName>
    <definedName name="_xlnm.Print_Titles" localSheetId="43">'Annex 5 LLFs_N'!$26:$26</definedName>
    <definedName name="_xlnm.Print_Titles" localSheetId="44">'Annex 5 LLFs_P'!$24:$24</definedName>
    <definedName name="_xlnm.Print_Titles" localSheetId="45">'Annex 6 New or Amended EHV'!$4:$5</definedName>
    <definedName name="_xlnm.Print_Titles" localSheetId="46">'Nodal prices'!$2:$3</definedName>
    <definedName name="_xlnm.Print_Titles" localSheetId="47">'SSC TPR unit rate lookup'!$28:$28</definedName>
    <definedName name="Z_5032A364_B81A_48DA_88DA_AB3B86B47EE9_.wvu.PrintArea" localSheetId="1" hidden="1">'Annex 1 LV and HV charges_A'!$A$2:$K$44</definedName>
    <definedName name="Z_5032A364_B81A_48DA_88DA_AB3B86B47EE9_.wvu.PrintArea" localSheetId="2" hidden="1">'Annex 1 LV and HV charges_B'!$A$2:$K$51</definedName>
    <definedName name="Z_5032A364_B81A_48DA_88DA_AB3B86B47EE9_.wvu.PrintArea" localSheetId="3" hidden="1">'Annex 1 LV and HV charges_C'!$A$2:$K$38</definedName>
    <definedName name="Z_5032A364_B81A_48DA_88DA_AB3B86B47EE9_.wvu.PrintArea" localSheetId="4" hidden="1">'Annex 1 LV and HV charges_D'!$A$2:$K$35</definedName>
    <definedName name="Z_5032A364_B81A_48DA_88DA_AB3B86B47EE9_.wvu.PrintArea" localSheetId="5" hidden="1">'Annex 1 LV and HV charges_E'!$A$2:$K$38</definedName>
    <definedName name="Z_5032A364_B81A_48DA_88DA_AB3B86B47EE9_.wvu.PrintArea" localSheetId="6" hidden="1">'Annex 1 LV and HV charges_F'!$A$2:$K$38</definedName>
    <definedName name="Z_5032A364_B81A_48DA_88DA_AB3B86B47EE9_.wvu.PrintArea" localSheetId="7" hidden="1">'Annex 1 LV and HV charges_G'!$A$2:$K$32</definedName>
    <definedName name="Z_5032A364_B81A_48DA_88DA_AB3B86B47EE9_.wvu.PrintArea" localSheetId="8" hidden="1">'Annex 1 LV and HV charges_H'!$A$2:$K$30</definedName>
    <definedName name="Z_5032A364_B81A_48DA_88DA_AB3B86B47EE9_.wvu.PrintArea" localSheetId="9" hidden="1">'Annex 1 LV and HV charges_J'!$A$2:$K$30</definedName>
    <definedName name="Z_5032A364_B81A_48DA_88DA_AB3B86B47EE9_.wvu.PrintArea" localSheetId="10" hidden="1">'Annex 1 LV and HV charges_K'!$A$2:$K$30</definedName>
    <definedName name="Z_5032A364_B81A_48DA_88DA_AB3B86B47EE9_.wvu.PrintArea" localSheetId="11" hidden="1">'Annex 1 LV and HV charges_L'!$A$2:$K$30</definedName>
    <definedName name="Z_5032A364_B81A_48DA_88DA_AB3B86B47EE9_.wvu.PrintArea" localSheetId="12" hidden="1">'Annex 1 LV and HV charges_M'!$A$2:$K$30</definedName>
    <definedName name="Z_5032A364_B81A_48DA_88DA_AB3B86B47EE9_.wvu.PrintArea" localSheetId="13" hidden="1">'Annex 1 LV and HV charges_N'!$A$2:$K$30</definedName>
    <definedName name="Z_5032A364_B81A_48DA_88DA_AB3B86B47EE9_.wvu.PrintArea" localSheetId="14" hidden="1">'Annex 1 LV and HV charges_P'!$A$2:$K$36</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charges_L'!$A$2:$I$116</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LLFs_B'!$A$3:$F$30</definedName>
    <definedName name="Z_5032A364_B81A_48DA_88DA_AB3B86B47EE9_.wvu.PrintArea" localSheetId="33" hidden="1">'Annex 5 LLFs_C'!$A$3:$E$31</definedName>
    <definedName name="Z_5032A364_B81A_48DA_88DA_AB3B86B47EE9_.wvu.PrintArea" localSheetId="34" hidden="1">'Annex 5 LLFs_D'!$A$3:$F$32</definedName>
    <definedName name="Z_5032A364_B81A_48DA_88DA_AB3B86B47EE9_.wvu.PrintArea" localSheetId="35" hidden="1">'Annex 5 LLFs_E'!$A$3:$F$32</definedName>
    <definedName name="Z_5032A364_B81A_48DA_88DA_AB3B86B47EE9_.wvu.PrintArea" localSheetId="36" hidden="1">'Annex 5 LLFs_F'!$A$3:$F$32</definedName>
    <definedName name="Z_5032A364_B81A_48DA_88DA_AB3B86B47EE9_.wvu.PrintArea" localSheetId="37" hidden="1">'Annex 5 LLFs_G'!$A$3:$F$31</definedName>
    <definedName name="Z_5032A364_B81A_48DA_88DA_AB3B86B47EE9_.wvu.PrintArea" localSheetId="38" hidden="1">'Annex 5 LLFs_H'!$A$3:$F$30</definedName>
    <definedName name="Z_5032A364_B81A_48DA_88DA_AB3B86B47EE9_.wvu.PrintArea" localSheetId="39" hidden="1">'Annex 5 LLFs_J'!$A$3:$E$32</definedName>
    <definedName name="Z_5032A364_B81A_48DA_88DA_AB3B86B47EE9_.wvu.PrintArea" localSheetId="40" hidden="1">'Annex 5 LLFs_K'!$A$3:$F$32</definedName>
    <definedName name="Z_5032A364_B81A_48DA_88DA_AB3B86B47EE9_.wvu.PrintArea" localSheetId="41" hidden="1">'Annex 5 LLFs_L'!$A$3:$F$32</definedName>
    <definedName name="Z_5032A364_B81A_48DA_88DA_AB3B86B47EE9_.wvu.PrintArea" localSheetId="42" hidden="1">'Annex 5 LLFs_M'!$A$3:$F$31</definedName>
    <definedName name="Z_5032A364_B81A_48DA_88DA_AB3B86B47EE9_.wvu.PrintArea" localSheetId="43" hidden="1">'Annex 5 LLFs_N'!$A$3:$F$32</definedName>
    <definedName name="Z_5032A364_B81A_48DA_88DA_AB3B86B47EE9_.wvu.PrintArea" localSheetId="44" hidden="1">'Annex 5 LLFs_P'!$A$3:$F$30</definedName>
    <definedName name="Z_5032A364_B81A_48DA_88DA_AB3B86B47EE9_.wvu.PrintArea" localSheetId="45" hidden="1">'Annex 6 New or Amended EHV'!$A$1:$M$28</definedName>
    <definedName name="Z_5032A364_B81A_48DA_88DA_AB3B86B47EE9_.wvu.PrintArea" localSheetId="46" hidden="1">'Nodal prices'!$A$2:$D$3</definedName>
    <definedName name="Z_5032A364_B81A_48DA_88DA_AB3B86B47EE9_.wvu.PrintTitles" localSheetId="1" hidden="1">'Annex 1 LV and HV charges_A'!$2:$11</definedName>
    <definedName name="Z_5032A364_B81A_48DA_88DA_AB3B86B47EE9_.wvu.PrintTitles" localSheetId="2" hidden="1">'Annex 1 LV and HV charges_B'!$2:$11</definedName>
    <definedName name="Z_5032A364_B81A_48DA_88DA_AB3B86B47EE9_.wvu.PrintTitles" localSheetId="3" hidden="1">'Annex 1 LV and HV charges_C'!$2:$10</definedName>
    <definedName name="Z_5032A364_B81A_48DA_88DA_AB3B86B47EE9_.wvu.PrintTitles" localSheetId="4" hidden="1">'Annex 1 LV and HV charges_D'!$2:$12</definedName>
    <definedName name="Z_5032A364_B81A_48DA_88DA_AB3B86B47EE9_.wvu.PrintTitles" localSheetId="5" hidden="1">'Annex 1 LV and HV charges_E'!$2:$11</definedName>
    <definedName name="Z_5032A364_B81A_48DA_88DA_AB3B86B47EE9_.wvu.PrintTitles" localSheetId="6" hidden="1">'Annex 1 LV and HV charges_F'!$2:$11</definedName>
    <definedName name="Z_5032A364_B81A_48DA_88DA_AB3B86B47EE9_.wvu.PrintTitles" localSheetId="7" hidden="1">'Annex 1 LV and HV charges_G'!$2:$11</definedName>
    <definedName name="Z_5032A364_B81A_48DA_88DA_AB3B86B47EE9_.wvu.PrintTitles" localSheetId="8" hidden="1">'Annex 1 LV and HV charges_H'!$2:$11</definedName>
    <definedName name="Z_5032A364_B81A_48DA_88DA_AB3B86B47EE9_.wvu.PrintTitles" localSheetId="9" hidden="1">'Annex 1 LV and HV charges_J'!$2:$11</definedName>
    <definedName name="Z_5032A364_B81A_48DA_88DA_AB3B86B47EE9_.wvu.PrintTitles" localSheetId="10" hidden="1">'Annex 1 LV and HV charges_K'!$2:$11</definedName>
    <definedName name="Z_5032A364_B81A_48DA_88DA_AB3B86B47EE9_.wvu.PrintTitles" localSheetId="11" hidden="1">'Annex 1 LV and HV charges_L'!$2:$11</definedName>
    <definedName name="Z_5032A364_B81A_48DA_88DA_AB3B86B47EE9_.wvu.PrintTitles" localSheetId="12" hidden="1">'Annex 1 LV and HV charges_M'!$2:$11</definedName>
    <definedName name="Z_5032A364_B81A_48DA_88DA_AB3B86B47EE9_.wvu.PrintTitles" localSheetId="13" hidden="1">'Annex 1 LV and HV charges_N'!$2:$11</definedName>
    <definedName name="Z_5032A364_B81A_48DA_88DA_AB3B86B47EE9_.wvu.PrintTitles" localSheetId="14" hidden="1">'Annex 1 LV and HV charges_P'!$2:$11</definedName>
    <definedName name="Z_5032A364_B81A_48DA_88DA_AB3B86B47EE9_.wvu.PrintTitles" localSheetId="15" hidden="1">'Annex 2 EHV charges'!$2:$10</definedName>
    <definedName name="Z_5032A364_B81A_48DA_88DA_AB3B86B47EE9_.wvu.PrintTitles" localSheetId="17" hidden="1">'Annex 4 LDNO charges_A'!$2:$11</definedName>
    <definedName name="Z_5032A364_B81A_48DA_88DA_AB3B86B47EE9_.wvu.PrintTitles" localSheetId="18" hidden="1">'Annex 4 LDNO charges_B'!$2:$11</definedName>
    <definedName name="Z_5032A364_B81A_48DA_88DA_AB3B86B47EE9_.wvu.PrintTitles" localSheetId="19" hidden="1">'Annex 4 LDNO charges_C'!$2:$11</definedName>
    <definedName name="Z_5032A364_B81A_48DA_88DA_AB3B86B47EE9_.wvu.PrintTitles" localSheetId="20" hidden="1">'Annex 4 LDNO charges_D'!$2:$11</definedName>
    <definedName name="Z_5032A364_B81A_48DA_88DA_AB3B86B47EE9_.wvu.PrintTitles" localSheetId="21" hidden="1">'Annex 4 LDNO charges_E'!$2:$11</definedName>
    <definedName name="Z_5032A364_B81A_48DA_88DA_AB3B86B47EE9_.wvu.PrintTitles" localSheetId="22" hidden="1">'Annex 4 LDNO charges_F'!$2:$11</definedName>
    <definedName name="Z_5032A364_B81A_48DA_88DA_AB3B86B47EE9_.wvu.PrintTitles" localSheetId="23" hidden="1">'Annex 4 LDNO charges_G'!$2:$11</definedName>
    <definedName name="Z_5032A364_B81A_48DA_88DA_AB3B86B47EE9_.wvu.PrintTitles" localSheetId="24" hidden="1">'Annex 4 LDNO charges_H'!$2:$11</definedName>
    <definedName name="Z_5032A364_B81A_48DA_88DA_AB3B86B47EE9_.wvu.PrintTitles" localSheetId="25" hidden="1">'Annex 4 LDNO charges_J'!$2:$11</definedName>
    <definedName name="Z_5032A364_B81A_48DA_88DA_AB3B86B47EE9_.wvu.PrintTitles" localSheetId="26" hidden="1">'Annex 4 LDNO charges_K'!$2:$11</definedName>
    <definedName name="Z_5032A364_B81A_48DA_88DA_AB3B86B47EE9_.wvu.PrintTitles" localSheetId="27" hidden="1">'Annex 4 LDNO charges_L'!$2:$11</definedName>
    <definedName name="Z_5032A364_B81A_48DA_88DA_AB3B86B47EE9_.wvu.PrintTitles" localSheetId="28" hidden="1">'Annex 4 LDNO charges_M'!$2:$11</definedName>
    <definedName name="Z_5032A364_B81A_48DA_88DA_AB3B86B47EE9_.wvu.PrintTitles" localSheetId="29" hidden="1">'Annex 4 LDNO charges_N'!$2:$11</definedName>
    <definedName name="Z_5032A364_B81A_48DA_88DA_AB3B86B47EE9_.wvu.PrintTitles" localSheetId="30" hidden="1">'Annex 4 LDNO charges_P'!$2:$11</definedName>
    <definedName name="Z_5032A364_B81A_48DA_88DA_AB3B86B47EE9_.wvu.PrintTitles" localSheetId="45" hidden="1">'Annex 6 New or Amended EHV'!$4:$5</definedName>
    <definedName name="Z_5032A364_B81A_48DA_88DA_AB3B86B47EE9_.wvu.PrintTitles" localSheetId="46"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6" l="1"/>
  <c r="F9" i="36"/>
  <c r="A2" i="68" l="1"/>
  <c r="A2" i="33"/>
  <c r="A2" i="21"/>
  <c r="B55" i="1" l="1"/>
  <c r="B25" i="1"/>
  <c r="D9" i="15"/>
  <c r="E9" i="15"/>
  <c r="F9" i="15"/>
  <c r="G9" i="15"/>
  <c r="H9" i="15"/>
  <c r="I9" i="15"/>
  <c r="C9" i="15"/>
  <c r="B23" i="1"/>
  <c r="A2" i="60" l="1"/>
  <c r="A2" i="61"/>
  <c r="A2" i="27"/>
  <c r="A2" i="26"/>
  <c r="A2" i="25"/>
  <c r="A2" i="24"/>
  <c r="A2" i="57"/>
  <c r="A2" i="23"/>
  <c r="B15" i="1" s="1"/>
  <c r="A2" i="22"/>
  <c r="B14" i="1" s="1"/>
  <c r="A2" i="20"/>
  <c r="A2" i="19"/>
  <c r="A2" i="18"/>
  <c r="B10" i="1" s="1"/>
  <c r="A2" i="17"/>
  <c r="A3" i="45"/>
  <c r="H10" i="63"/>
  <c r="F10" i="63"/>
  <c r="J9" i="63"/>
  <c r="I9" i="63"/>
  <c r="H9" i="63"/>
  <c r="F9" i="63"/>
  <c r="J8" i="63"/>
  <c r="I8" i="63"/>
  <c r="H8" i="63"/>
  <c r="F8" i="63"/>
  <c r="J7" i="63"/>
  <c r="I7" i="63"/>
  <c r="H7" i="63"/>
  <c r="F7" i="63"/>
  <c r="J6" i="63"/>
  <c r="I6" i="63"/>
  <c r="H6" i="63"/>
  <c r="F6" i="63"/>
  <c r="D9" i="63"/>
  <c r="D8" i="63"/>
  <c r="D7" i="63"/>
  <c r="D6" i="63"/>
  <c r="B10" i="63"/>
  <c r="A10" i="63"/>
  <c r="C9" i="63"/>
  <c r="B9" i="63"/>
  <c r="A9" i="63"/>
  <c r="C8" i="63"/>
  <c r="B8" i="63"/>
  <c r="A8" i="63"/>
  <c r="C7" i="63"/>
  <c r="B7" i="63"/>
  <c r="A7" i="63"/>
  <c r="C6" i="63"/>
  <c r="B6" i="63"/>
  <c r="A6" i="63"/>
  <c r="J10" i="62"/>
  <c r="I10" i="62"/>
  <c r="J9" i="62"/>
  <c r="I9" i="62"/>
  <c r="D7" i="62"/>
  <c r="D6" i="62"/>
  <c r="B8" i="62"/>
  <c r="A8" i="62"/>
  <c r="C7"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H9" i="37"/>
  <c r="F9" i="37"/>
  <c r="J8" i="37"/>
  <c r="I8" i="37"/>
  <c r="H8" i="37"/>
  <c r="F8" i="37"/>
  <c r="J7" i="37"/>
  <c r="I7" i="37"/>
  <c r="H7" i="37"/>
  <c r="F7" i="37"/>
  <c r="J6" i="37"/>
  <c r="I6" i="37"/>
  <c r="H6" i="37"/>
  <c r="F6" i="37"/>
  <c r="D7" i="37"/>
  <c r="D6" i="37"/>
  <c r="B8" i="37"/>
  <c r="A8" i="37"/>
  <c r="C7" i="37"/>
  <c r="B7" i="37"/>
  <c r="A7" i="37"/>
  <c r="C6" i="37"/>
  <c r="B6" i="37"/>
  <c r="A6" i="37"/>
  <c r="H10" i="58"/>
  <c r="F10" i="58"/>
  <c r="J9" i="58"/>
  <c r="I9" i="58"/>
  <c r="H9" i="58"/>
  <c r="F9" i="58"/>
  <c r="J8" i="58"/>
  <c r="I8" i="58"/>
  <c r="H8" i="58"/>
  <c r="F8" i="58"/>
  <c r="J7" i="58"/>
  <c r="I7" i="58"/>
  <c r="H7" i="58"/>
  <c r="F7" i="58"/>
  <c r="J6" i="58"/>
  <c r="I6" i="58"/>
  <c r="H6" i="58"/>
  <c r="F6" i="58"/>
  <c r="D9" i="58"/>
  <c r="D8" i="58"/>
  <c r="D7" i="58"/>
  <c r="D6" i="58"/>
  <c r="B10" i="58"/>
  <c r="A10" i="58"/>
  <c r="C9" i="58"/>
  <c r="B9" i="58"/>
  <c r="A9" i="58"/>
  <c r="C8" i="58"/>
  <c r="B8" i="58"/>
  <c r="A8" i="58"/>
  <c r="C7" i="58"/>
  <c r="B7" i="58"/>
  <c r="A7" i="58"/>
  <c r="C6" i="58"/>
  <c r="B6" i="58"/>
  <c r="A6" i="58"/>
  <c r="J9" i="36"/>
  <c r="I9" i="36"/>
  <c r="J8" i="36"/>
  <c r="I8" i="36"/>
  <c r="H8" i="36"/>
  <c r="F8" i="36"/>
  <c r="J7" i="36"/>
  <c r="I7" i="36"/>
  <c r="H7" i="36"/>
  <c r="F7" i="36"/>
  <c r="J6" i="36"/>
  <c r="I6" i="36"/>
  <c r="H6" i="36"/>
  <c r="F6" i="36"/>
  <c r="D7" i="36"/>
  <c r="D6" i="36"/>
  <c r="B8" i="36"/>
  <c r="A8" i="36"/>
  <c r="C7" i="36"/>
  <c r="B7" i="36"/>
  <c r="A7" i="36"/>
  <c r="C6" i="36"/>
  <c r="B6" i="36"/>
  <c r="A6" i="36"/>
  <c r="H9" i="34"/>
  <c r="F9" i="34"/>
  <c r="J8" i="34"/>
  <c r="I8" i="34"/>
  <c r="H8" i="34"/>
  <c r="F8" i="34"/>
  <c r="J7" i="34"/>
  <c r="I7" i="34"/>
  <c r="H7" i="34"/>
  <c r="F7" i="34"/>
  <c r="J6" i="34"/>
  <c r="I6" i="34"/>
  <c r="H6" i="34"/>
  <c r="F6" i="34"/>
  <c r="D7" i="34"/>
  <c r="D6" i="34"/>
  <c r="B8" i="34"/>
  <c r="A8" i="34"/>
  <c r="C7" i="34"/>
  <c r="B7" i="34"/>
  <c r="A7" i="34"/>
  <c r="C6" i="34"/>
  <c r="B6" i="34"/>
  <c r="A6" i="34"/>
  <c r="H10" i="33"/>
  <c r="F10" i="33"/>
  <c r="J9" i="33"/>
  <c r="I9" i="33"/>
  <c r="H9" i="33"/>
  <c r="F9" i="33"/>
  <c r="J8" i="33"/>
  <c r="I8" i="33"/>
  <c r="H8" i="33"/>
  <c r="F8" i="33"/>
  <c r="J7" i="33"/>
  <c r="I7" i="33"/>
  <c r="H7" i="33"/>
  <c r="F7" i="33"/>
  <c r="J6" i="33"/>
  <c r="I6" i="33"/>
  <c r="H6" i="33"/>
  <c r="F6" i="33"/>
  <c r="D7" i="33"/>
  <c r="D6" i="33"/>
  <c r="B8" i="33"/>
  <c r="A8" i="33"/>
  <c r="C7" i="33"/>
  <c r="B7" i="33"/>
  <c r="A7" i="33"/>
  <c r="C6" i="33"/>
  <c r="B6" i="33"/>
  <c r="A6" i="33"/>
  <c r="H10" i="32"/>
  <c r="F10" i="32"/>
  <c r="J9" i="32"/>
  <c r="I9" i="32"/>
  <c r="H9" i="32"/>
  <c r="F9" i="32"/>
  <c r="J8" i="32"/>
  <c r="I8" i="32"/>
  <c r="H8" i="32"/>
  <c r="F8" i="32"/>
  <c r="J7" i="32"/>
  <c r="I7" i="32"/>
  <c r="H7" i="32"/>
  <c r="F7" i="32"/>
  <c r="J6" i="32"/>
  <c r="I6" i="32"/>
  <c r="H6" i="32"/>
  <c r="F6" i="32"/>
  <c r="D7" i="32"/>
  <c r="D6" i="32"/>
  <c r="B8" i="32"/>
  <c r="A8" i="32"/>
  <c r="C7" i="32"/>
  <c r="B7" i="32"/>
  <c r="A7" i="32"/>
  <c r="C6" i="32"/>
  <c r="B6" i="32"/>
  <c r="A6" i="32"/>
  <c r="H9" i="31"/>
  <c r="F9" i="31"/>
  <c r="J8" i="31"/>
  <c r="I8" i="31"/>
  <c r="H8" i="31"/>
  <c r="F8" i="31"/>
  <c r="J7" i="31"/>
  <c r="I7" i="31"/>
  <c r="H7" i="31"/>
  <c r="F7" i="31"/>
  <c r="J6" i="31"/>
  <c r="I6" i="31"/>
  <c r="H6" i="31"/>
  <c r="F6" i="31"/>
  <c r="D7" i="31"/>
  <c r="D6" i="31"/>
  <c r="B8" i="31"/>
  <c r="A8" i="31"/>
  <c r="C7" i="31"/>
  <c r="B7" i="31"/>
  <c r="A7" i="31"/>
  <c r="C6" i="31"/>
  <c r="B6" i="31"/>
  <c r="A6" i="31"/>
  <c r="G10" i="62"/>
  <c r="H10" i="62"/>
  <c r="H9" i="62"/>
  <c r="F9" i="62"/>
  <c r="G9" i="62"/>
  <c r="J8" i="62"/>
  <c r="I8" i="62"/>
  <c r="H8" i="62"/>
  <c r="F8" i="62"/>
  <c r="J7" i="62"/>
  <c r="I7" i="62"/>
  <c r="H7" i="62"/>
  <c r="F7" i="62"/>
  <c r="J6" i="62"/>
  <c r="I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H9" i="30"/>
  <c r="G9" i="30"/>
  <c r="F9" i="30"/>
  <c r="J8" i="30"/>
  <c r="I8" i="30"/>
  <c r="H8" i="30"/>
  <c r="G8" i="30"/>
  <c r="F8" i="30"/>
  <c r="J7" i="30"/>
  <c r="I7" i="30"/>
  <c r="H7" i="30"/>
  <c r="G7" i="30"/>
  <c r="F7" i="30"/>
  <c r="J6" i="30"/>
  <c r="I6" i="30"/>
  <c r="H6" i="30"/>
  <c r="G6" i="30"/>
  <c r="F6" i="30"/>
  <c r="D8" i="30"/>
  <c r="C8" i="30"/>
  <c r="B8" i="30"/>
  <c r="A8" i="30"/>
  <c r="D7" i="30"/>
  <c r="C7" i="30"/>
  <c r="B7" i="30"/>
  <c r="A7" i="30"/>
  <c r="D6" i="30"/>
  <c r="C6" i="30"/>
  <c r="B6" i="30"/>
  <c r="A6" i="30"/>
  <c r="A3" i="65"/>
  <c r="B54" i="1" s="1"/>
  <c r="A3" i="64"/>
  <c r="A3" i="52"/>
  <c r="A3" i="51"/>
  <c r="A3" i="48"/>
  <c r="A3" i="44"/>
  <c r="A3" i="50"/>
  <c r="A3" i="49"/>
  <c r="B49" i="1" s="1"/>
  <c r="A3" i="59"/>
  <c r="A3" i="46"/>
  <c r="A3" i="43"/>
  <c r="B43" i="1" s="1"/>
  <c r="A3" i="42"/>
  <c r="B42" i="1" s="1"/>
  <c r="A3" i="41"/>
  <c r="A147" i="28"/>
  <c r="A80" i="28"/>
  <c r="A135" i="28"/>
  <c r="B13" i="1"/>
  <c r="B22" i="1"/>
  <c r="A41" i="54" s="1"/>
  <c r="A2" i="34"/>
  <c r="B31" i="1" s="1"/>
  <c r="A38" i="54" s="1"/>
  <c r="A125" i="53"/>
  <c r="A121" i="53"/>
  <c r="A116" i="53"/>
  <c r="A112" i="53"/>
  <c r="A2" i="63"/>
  <c r="B39" i="1" s="1"/>
  <c r="A2" i="62"/>
  <c r="B38" i="1" s="1"/>
  <c r="B53" i="1"/>
  <c r="B52" i="1"/>
  <c r="B51" i="1"/>
  <c r="B50" i="1"/>
  <c r="B47" i="1"/>
  <c r="B46" i="1"/>
  <c r="B45" i="1"/>
  <c r="B44" i="1"/>
  <c r="A2" i="40"/>
  <c r="B37" i="1" s="1"/>
  <c r="A2" i="39"/>
  <c r="B36" i="1" s="1"/>
  <c r="A2" i="38"/>
  <c r="B35" i="1" s="1"/>
  <c r="A2" i="37"/>
  <c r="B34" i="1" s="1"/>
  <c r="A2" i="58"/>
  <c r="B33" i="1" s="1"/>
  <c r="A2" i="36"/>
  <c r="B32" i="1" s="1"/>
  <c r="B30" i="1"/>
  <c r="B29" i="1"/>
  <c r="A2" i="32"/>
  <c r="B28" i="1" s="1"/>
  <c r="A2" i="31"/>
  <c r="B27" i="1" s="1"/>
  <c r="A2" i="30"/>
  <c r="B26" i="1" s="1"/>
  <c r="B20" i="1"/>
  <c r="B19" i="1"/>
  <c r="B18" i="1"/>
  <c r="B17" i="1"/>
  <c r="B16" i="1"/>
  <c r="B12" i="1"/>
  <c r="B11" i="1"/>
  <c r="A23" i="54"/>
  <c r="A71" i="53"/>
  <c r="A67" i="53"/>
  <c r="A91" i="28"/>
  <c r="A35" i="54"/>
  <c r="A32" i="54"/>
  <c r="A29" i="54"/>
  <c r="A26" i="54"/>
  <c r="A20" i="54"/>
  <c r="A17" i="54"/>
  <c r="A14" i="54"/>
  <c r="A11" i="54"/>
  <c r="A8" i="54"/>
  <c r="A5" i="54"/>
  <c r="A58" i="53"/>
  <c r="A2" i="29"/>
  <c r="A2" i="54"/>
  <c r="A107" i="53"/>
  <c r="A103" i="53"/>
  <c r="A98" i="53"/>
  <c r="A94" i="53"/>
  <c r="A89" i="53"/>
  <c r="A85" i="53"/>
  <c r="A80" i="53"/>
  <c r="A76" i="53"/>
  <c r="A62" i="53"/>
  <c r="A53" i="53"/>
  <c r="A49" i="53"/>
  <c r="A44" i="53"/>
  <c r="A40" i="53"/>
  <c r="A35" i="53"/>
  <c r="A31" i="53"/>
  <c r="A26" i="53"/>
  <c r="A22" i="53"/>
  <c r="A17" i="53"/>
  <c r="A13" i="53"/>
  <c r="A8" i="53"/>
  <c r="A4" i="53"/>
  <c r="A124" i="28"/>
  <c r="A113" i="28"/>
  <c r="A102" i="28"/>
  <c r="A70" i="28"/>
  <c r="A59" i="28"/>
  <c r="A48" i="28"/>
  <c r="A36" i="28"/>
  <c r="A24" i="28"/>
  <c r="A13" i="28"/>
  <c r="A2" i="28"/>
  <c r="I14" i="15"/>
  <c r="H14" i="15"/>
  <c r="B2" i="15"/>
  <c r="R9" i="15"/>
  <c r="S9" i="15"/>
  <c r="T9" i="15"/>
  <c r="Q9" i="15"/>
  <c r="N9" i="15"/>
  <c r="O9" i="15"/>
  <c r="P9" i="15"/>
  <c r="M9" i="15"/>
  <c r="N10" i="15"/>
  <c r="C14" i="15"/>
  <c r="R13" i="15"/>
  <c r="R14" i="15" s="1"/>
  <c r="R18" i="15" s="1"/>
  <c r="N14" i="15"/>
  <c r="O14" i="15"/>
  <c r="P14" i="15"/>
  <c r="Q14" i="15"/>
  <c r="S14" i="15"/>
  <c r="T14" i="15"/>
  <c r="M14" i="15"/>
  <c r="T10" i="15"/>
  <c r="S10" i="15"/>
  <c r="R10" i="15"/>
  <c r="Q10" i="15"/>
  <c r="Q17" i="15" s="1"/>
  <c r="P10" i="15"/>
  <c r="P18" i="15" s="1"/>
  <c r="O10" i="15"/>
  <c r="O17" i="15" s="1"/>
  <c r="N17" i="15"/>
  <c r="M10" i="15"/>
  <c r="M17" i="15" s="1"/>
  <c r="D14" i="15"/>
  <c r="E14" i="15"/>
  <c r="F14" i="15"/>
  <c r="G14" i="15"/>
  <c r="R17" i="15"/>
  <c r="Q18" i="15"/>
  <c r="N18" i="15"/>
  <c r="B21" i="1"/>
  <c r="I10" i="15"/>
  <c r="D10" i="15"/>
  <c r="H10" i="15"/>
  <c r="E10" i="15"/>
  <c r="C10" i="15"/>
  <c r="G10" i="15"/>
  <c r="F10" i="15"/>
  <c r="C18" i="15" l="1"/>
  <c r="C17" i="15"/>
  <c r="E18" i="15"/>
  <c r="D18" i="15"/>
  <c r="H17" i="15"/>
  <c r="F17" i="15"/>
  <c r="G17" i="15"/>
  <c r="I17" i="15"/>
  <c r="I18" i="15"/>
  <c r="P17" i="15"/>
  <c r="M21" i="15" s="1"/>
  <c r="F18" i="15"/>
  <c r="D17" i="15"/>
  <c r="S18" i="15"/>
  <c r="N22" i="15" s="1"/>
  <c r="O18" i="15"/>
  <c r="T17" i="15"/>
  <c r="T18" i="15"/>
  <c r="H18" i="15"/>
  <c r="G18" i="15"/>
  <c r="M18" i="15"/>
  <c r="M22" i="15" s="1"/>
  <c r="S17" i="15"/>
  <c r="E17" i="15"/>
  <c r="B9" i="1"/>
  <c r="B41" i="1"/>
  <c r="B48" i="1"/>
  <c r="C21" i="15" l="1"/>
  <c r="C22" i="15"/>
  <c r="N21" i="15"/>
</calcChain>
</file>

<file path=xl/sharedStrings.xml><?xml version="1.0" encoding="utf-8"?>
<sst xmlns="http://schemas.openxmlformats.org/spreadsheetml/2006/main" count="13186" uniqueCount="1348">
  <si>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</si>
  <si>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</si>
  <si>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</si>
  <si>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</si>
  <si>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</si>
  <si>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</si>
  <si>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</si>
  <si>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</si>
  <si>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</si>
  <si>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</si>
  <si>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</si>
  <si>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</si>
  <si>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</si>
  <si>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</si>
  <si>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</si>
  <si>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</si>
  <si>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</si>
  <si>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</si>
  <si>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</si>
  <si>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</si>
  <si>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</si>
  <si>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</si>
  <si>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</si>
  <si>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</si>
  <si>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</si>
  <si>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</si>
  <si>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</si>
  <si>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</si>
  <si>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</si>
  <si>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</si>
  <si>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</si>
  <si>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</si>
  <si>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</si>
  <si>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</si>
  <si>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</si>
  <si>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</si>
  <si>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</si>
  <si>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</si>
  <si>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</si>
  <si>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</si>
  <si>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</si>
  <si>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</si>
  <si>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</si>
  <si>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</si>
  <si>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</si>
  <si>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</si>
  <si>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</si>
  <si>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</si>
  <si>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</si>
  <si>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</si>
  <si>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</si>
  <si>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</si>
  <si>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</si>
  <si>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</si>
  <si>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</si>
  <si>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</si>
  <si>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</si>
  <si>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</si>
  <si>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</si>
  <si>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</si>
  <si>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</si>
  <si>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</si>
  <si>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</si>
  <si>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</si>
  <si>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</si>
  <si>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</si>
  <si>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</si>
  <si>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</si>
  <si>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</si>
  <si>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</si>
  <si>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</si>
  <si>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</si>
  <si>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</si>
  <si>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</si>
  <si>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</si>
  <si>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</si>
  <si>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</si>
  <si>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</si>
  <si>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</si>
  <si>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</si>
  <si>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</si>
  <si>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</si>
  <si>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</si>
  <si>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</si>
  <si>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</si>
  <si>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</si>
  <si>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</si>
  <si>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</si>
  <si>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</si>
  <si>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</si>
  <si>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</si>
  <si>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</si>
  <si>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</si>
  <si>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</si>
  <si>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</si>
  <si>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</si>
  <si>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</si>
  <si>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</si>
  <si>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</si>
  <si>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</si>
  <si>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</si>
  <si>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</si>
  <si>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</si>
  <si>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</si>
  <si>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</si>
  <si>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</si>
  <si>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</si>
  <si>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</si>
  <si>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</si>
  <si>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</si>
  <si>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</si>
  <si>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</si>
  <si>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</si>
  <si>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</si>
  <si>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</si>
  <si>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</si>
  <si>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</si>
  <si>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</si>
  <si>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</si>
  <si>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</si>
  <si>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</si>
  <si>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</si>
  <si>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</si>
  <si>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</si>
  <si>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</si>
  <si>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</si>
  <si>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</si>
  <si>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</si>
  <si>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</si>
  <si>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</si>
  <si>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</si>
  <si>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</si>
  <si>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</si>
  <si>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</si>
  <si>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</si>
  <si>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</si>
  <si>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</si>
  <si>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</si>
  <si>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</si>
  <si>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</si>
  <si>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</si>
  <si>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</si>
  <si>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</si>
  <si>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</si>
  <si>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</si>
  <si>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</si>
  <si>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</si>
  <si>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</si>
  <si>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</si>
  <si>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</si>
  <si>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</si>
  <si>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</si>
  <si>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</si>
  <si>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</si>
  <si>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</si>
  <si>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</si>
  <si>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</si>
  <si>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</si>
  <si>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</si>
  <si>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</si>
  <si>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</si>
  <si>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</si>
  <si>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</si>
  <si>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</si>
  <si>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</si>
  <si>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</si>
  <si>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</si>
  <si>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</si>
  <si>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</si>
  <si>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</si>
  <si>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</si>
  <si>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</si>
  <si>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</si>
  <si>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</si>
  <si>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</si>
  <si>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</si>
  <si>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</si>
  <si>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</si>
  <si>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</si>
  <si>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</si>
  <si>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</si>
  <si>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</si>
  <si>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</si>
  <si>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</si>
  <si>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</si>
  <si>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</si>
  <si>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</si>
  <si>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</si>
  <si>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</si>
  <si>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</si>
  <si>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</si>
  <si>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</si>
  <si>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</si>
  <si>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</si>
  <si>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</si>
  <si>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</si>
  <si>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</si>
  <si>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</si>
  <si>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</si>
  <si>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</si>
  <si>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</si>
  <si>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</si>
  <si>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</si>
  <si>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</si>
  <si>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</si>
  <si>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</si>
  <si>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</si>
  <si>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</si>
  <si>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</si>
  <si>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</si>
  <si>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</si>
  <si>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</si>
  <si>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</si>
  <si>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</si>
  <si>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</si>
  <si>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</si>
  <si>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</si>
  <si>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</si>
  <si>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</si>
  <si>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</si>
  <si>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</si>
  <si>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</si>
  <si>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</si>
  <si>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</si>
  <si>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</si>
  <si>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</si>
  <si>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</si>
  <si>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</si>
  <si>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</si>
  <si>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</si>
  <si>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</si>
  <si>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</si>
  <si>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</si>
  <si>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</si>
  <si>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</si>
  <si>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</si>
  <si>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</si>
  <si>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</si>
  <si>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</si>
  <si>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</si>
  <si>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</si>
  <si>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</si>
  <si>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</si>
  <si>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</si>
  <si>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</si>
  <si>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</si>
  <si>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</si>
  <si>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</si>
  <si>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</si>
  <si>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</si>
  <si>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</si>
  <si>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</si>
  <si>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</si>
  <si>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</si>
  <si>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</si>
  <si>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</si>
  <si>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</si>
  <si>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</si>
  <si>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</si>
  <si>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</si>
  <si>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</si>
  <si>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</si>
  <si>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</si>
  <si>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</si>
  <si>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</si>
  <si>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</si>
  <si>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</si>
  <si>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</si>
  <si>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</si>
  <si>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</si>
  <si>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</si>
  <si>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</si>
  <si>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</si>
  <si>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</si>
  <si>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</si>
  <si>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</si>
  <si>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</si>
  <si>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</si>
  <si>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</si>
  <si>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</si>
  <si>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</si>
  <si>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</si>
  <si>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</si>
  <si>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</si>
  <si>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</si>
  <si>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</si>
  <si>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</si>
  <si>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</si>
  <si>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</si>
  <si>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</si>
  <si>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</si>
  <si>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</si>
  <si>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</si>
  <si>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</si>
  <si>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</si>
  <si>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</si>
  <si>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</si>
  <si>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</si>
  <si>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</si>
  <si>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</si>
  <si>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</si>
  <si>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</si>
  <si>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</si>
  <si>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</si>
  <si>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</si>
  <si>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</si>
  <si>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</si>
  <si>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</si>
  <si>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</si>
  <si>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</si>
  <si>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</si>
  <si>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</si>
  <si>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</si>
  <si>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</si>
  <si>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</si>
  <si>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</si>
  <si>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</si>
  <si>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</si>
  <si>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</si>
  <si>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</si>
  <si>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</si>
  <si>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</si>
  <si>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</si>
  <si>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</si>
  <si>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</si>
  <si>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</si>
  <si>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</si>
  <si>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</si>
  <si>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</si>
  <si>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</si>
  <si>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</si>
  <si>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</si>
  <si>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</si>
  <si>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</si>
  <si>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</si>
  <si>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</si>
  <si>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</si>
  <si>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</si>
  <si>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</si>
  <si>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</si>
  <si>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</si>
  <si>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</si>
  <si>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</si>
  <si>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</si>
  <si>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</si>
  <si>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</si>
  <si>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</si>
  <si>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</si>
  <si>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</si>
  <si>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</si>
  <si>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</si>
  <si>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</si>
  <si>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</si>
  <si>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</si>
  <si>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</si>
  <si>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</si>
  <si>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</si>
  <si>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</si>
  <si>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</si>
  <si>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</si>
  <si>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</si>
  <si>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</si>
  <si>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</si>
  <si>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</si>
  <si>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</si>
  <si>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</si>
  <si>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</si>
  <si>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</si>
  <si>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</si>
  <si>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</si>
  <si>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</si>
  <si>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</si>
  <si>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</si>
  <si>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</si>
  <si>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</si>
  <si>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</si>
  <si>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</si>
  <si>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</si>
  <si>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</si>
  <si>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</si>
  <si>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</si>
  <si>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</si>
  <si>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</si>
  <si>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</si>
  <si>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</si>
  <si>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</si>
  <si>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</si>
  <si>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</si>
  <si>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</si>
  <si>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</si>
  <si>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</si>
  <si>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</si>
  <si>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</si>
  <si>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</si>
  <si>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</si>
  <si>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</si>
  <si>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</si>
  <si>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</si>
  <si>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</si>
  <si>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</si>
  <si>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</si>
  <si>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</si>
  <si>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</si>
  <si>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</si>
  <si>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</si>
  <si>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</si>
  <si>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</si>
  <si>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</si>
  <si>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</si>
  <si>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</si>
  <si>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</si>
  <si>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</si>
  <si>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</si>
  <si>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</si>
  <si>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</si>
  <si>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</si>
  <si>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</si>
  <si>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</si>
  <si>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</si>
  <si>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</si>
  <si>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</si>
  <si>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</si>
  <si>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</si>
  <si>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</si>
  <si>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</si>
  <si>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</si>
  <si>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</si>
  <si>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</si>
  <si>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</si>
  <si>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</si>
  <si>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</si>
  <si>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</si>
  <si>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</si>
  <si>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</si>
  <si>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</si>
  <si>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</si>
  <si>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</si>
  <si>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</si>
  <si>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</si>
  <si>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</si>
  <si>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</si>
  <si>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</si>
  <si>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</si>
  <si>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</si>
  <si>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</si>
  <si>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</si>
  <si>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</si>
  <si>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</si>
  <si>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</si>
  <si>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</si>
  <si>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</si>
  <si>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</si>
  <si>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</si>
  <si>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</si>
  <si>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</si>
  <si>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</si>
  <si>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</si>
  <si>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</si>
  <si>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</si>
  <si>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</si>
  <si>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</si>
  <si>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</si>
  <si>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</si>
  <si>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</si>
  <si>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</si>
  <si>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</si>
  <si>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</si>
  <si>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</si>
  <si>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</si>
  <si>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</si>
  <si>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</si>
  <si>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</si>
  <si>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</si>
  <si>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</si>
  <si>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</si>
  <si>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</si>
  <si>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</si>
  <si>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</si>
  <si>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</si>
  <si>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</si>
  <si>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</si>
  <si>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</si>
  <si>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</si>
  <si>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</si>
  <si>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</si>
  <si>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</si>
  <si>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</si>
  <si>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</si>
  <si>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</si>
  <si>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</si>
  <si>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</si>
  <si>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</si>
  <si>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</si>
  <si>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</si>
  <si>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</si>
  <si>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</si>
  <si>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</si>
  <si>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</si>
  <si>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</si>
  <si>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</si>
  <si>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</si>
  <si>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</si>
  <si>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</si>
  <si>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</si>
  <si>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</si>
  <si>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</si>
  <si>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</si>
  <si>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</si>
  <si>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</si>
  <si>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</si>
  <si>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</si>
  <si>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</si>
  <si>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</si>
  <si>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</si>
  <si>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</si>
  <si>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</si>
  <si>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</si>
  <si>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</si>
  <si>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</si>
  <si>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</si>
  <si>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</si>
  <si>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</si>
  <si>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</si>
  <si>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</si>
  <si>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</si>
  <si>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</si>
  <si>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</si>
  <si>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</si>
  <si>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</si>
  <si>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</si>
  <si>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</si>
  <si>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</si>
  <si>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</si>
  <si>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</si>
  <si>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</si>
  <si>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</si>
  <si>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</si>
  <si>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</si>
  <si>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</si>
  <si>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33kV Import</t>
  </si>
  <si>
    <t>EHV 33kV Export</t>
  </si>
  <si>
    <t>EHV 132 kV</t>
  </si>
  <si>
    <t>EHV 132 kV to 33 kV</t>
  </si>
  <si>
    <t>EHV 33 kV</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</si>
  <si>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</si>
  <si>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</si>
  <si>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</si>
  <si>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</si>
  <si>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</si>
  <si>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</si>
  <si>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</si>
  <si>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</si>
  <si>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</si>
  <si>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</si>
  <si>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</si>
  <si>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</si>
  <si>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</si>
  <si>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</si>
  <si>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</si>
  <si>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</si>
  <si>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</si>
  <si>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</si>
  <si>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Domestic Aggregated</t>
  </si>
  <si>
    <t>Domestic Aggregated (related MPAN)</t>
  </si>
  <si>
    <t>Non-Domestic Aggregated (related MPAN)</t>
  </si>
  <si>
    <t>Unmetered Supplies</t>
  </si>
  <si>
    <t>1, 2 or 0</t>
  </si>
  <si>
    <t>2</t>
  </si>
  <si>
    <t>3-8 or 0</t>
  </si>
  <si>
    <t>4</t>
  </si>
  <si>
    <t>1, 8 or 0</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</si>
  <si>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</si>
  <si>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</si>
  <si>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</si>
  <si>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</si>
  <si>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</si>
  <si>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</si>
  <si>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</si>
  <si>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</si>
  <si>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</si>
  <si>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</si>
  <si>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</si>
  <si>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</si>
  <si>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</si>
  <si>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</si>
  <si>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</si>
  <si>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</si>
  <si>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</si>
  <si>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0</t>
  </si>
  <si>
    <t>LV Generation Site Specific</t>
  </si>
  <si>
    <t>HV Generation Site Specific</t>
  </si>
  <si>
    <t>LDNO HV: LV Generation Site Specific</t>
  </si>
  <si>
    <t>LDNO HV: HV Generation Site Specific</t>
  </si>
  <si>
    <t>Monday to Friday 
(Including Bank Holidays)
All Year</t>
  </si>
  <si>
    <t>07:00 - 16:00
19:00 - 23:00</t>
  </si>
  <si>
    <t/>
  </si>
  <si>
    <t>00:00 - 07:00
23:00 - 24:00</t>
  </si>
  <si>
    <t>Saturday and Sunday
All Year</t>
  </si>
  <si>
    <t>00:00 - 24:00</t>
  </si>
  <si>
    <t>Monday to Friday 
(Including Bank Holidays)
March to October Inclusive</t>
  </si>
  <si>
    <t>07:00 - 23:00</t>
  </si>
  <si>
    <t xml:space="preserve">Monday to Friday </t>
  </si>
  <si>
    <t>07:30 to 16:00
19:00 to 21:00</t>
  </si>
  <si>
    <t>00:00 to 07:30
21:00 to 24:00</t>
  </si>
  <si>
    <t>Weekends</t>
  </si>
  <si>
    <t>00:00 to 24:00</t>
  </si>
  <si>
    <t>Monday to Friday Mar to Oct</t>
  </si>
  <si>
    <t>07:30 to 21:00</t>
  </si>
  <si>
    <t>0, 1 or 8</t>
  </si>
  <si>
    <t>LV Generation Aggregated</t>
  </si>
  <si>
    <t xml:space="preserve">  </t>
  </si>
  <si>
    <t>Indigo Power Limited</t>
  </si>
  <si>
    <t>0 or 8</t>
  </si>
  <si>
    <t>11:00 - 14:00
16:00 - 19:00</t>
  </si>
  <si>
    <t>07:00 - 11:00
14:00 - 16:00
19:00 - 23:00</t>
  </si>
  <si>
    <t>07:00 - 11:00
14:00 - 23:00</t>
  </si>
  <si>
    <t>Monday to Friday 
(Including Bank Holidays)
March, April, May and September, October</t>
  </si>
  <si>
    <t>Saturday and Sunday
All year</t>
  </si>
  <si>
    <t>16.30 - 19.30</t>
  </si>
  <si>
    <t>08.00 - 16.30
19.30 - 22.30</t>
  </si>
  <si>
    <t>00.00 - 08.00
22.30 - 00.00</t>
  </si>
  <si>
    <t>08.00 - 22.30</t>
  </si>
  <si>
    <t>16.00 - 20.00</t>
  </si>
  <si>
    <t>00.00 - 16.00
20.00 - 00.00</t>
  </si>
  <si>
    <t>00:00-16:00
20:00-00:00</t>
  </si>
  <si>
    <t>16:00 to 19:30</t>
  </si>
  <si>
    <t>08:00 to 16:00
19:30 to 22:00</t>
  </si>
  <si>
    <t>00:00 to 08:00
22:00 to 24:00</t>
  </si>
  <si>
    <t>Monday to Friday 
(Including Bank Holidays)
April to October Inclusive and March</t>
  </si>
  <si>
    <t>08:00 to 22:00</t>
  </si>
  <si>
    <t>0, 1, 2</t>
  </si>
  <si>
    <t>0, 3, 4, 5-8</t>
  </si>
  <si>
    <t>0, 1, 8</t>
  </si>
  <si>
    <t>09:00 to 16:00
19:00 to 20:30</t>
  </si>
  <si>
    <t>00.00 - 09.00
20.30 - 24.00</t>
  </si>
  <si>
    <t>09.00 - 20.30</t>
  </si>
  <si>
    <t>00.00 - 16.00
19.00 - 24.00</t>
  </si>
  <si>
    <t>09:00 - 16.00
19.00 - 20.30</t>
  </si>
  <si>
    <t>0, 1, 2 or 5-8</t>
  </si>
  <si>
    <t>0, 3, 4 or 5-8</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</si>
  <si>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</si>
  <si>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</si>
  <si>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</si>
  <si>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</si>
  <si>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</si>
  <si>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</si>
  <si>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09:30 - 21:30</t>
  </si>
  <si>
    <t>00:00 - 09:30
21:30 - 24:00</t>
  </si>
  <si>
    <t>Saturday and Sunday 
All Year</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</si>
  <si>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</si>
  <si>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</si>
  <si>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</si>
  <si>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</si>
  <si>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</si>
  <si>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</si>
  <si>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</si>
  <si>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</si>
  <si>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</si>
  <si>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</si>
  <si>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</si>
  <si>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</si>
  <si>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</si>
  <si>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</si>
  <si>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</si>
  <si>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</si>
  <si>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</si>
  <si>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</si>
  <si>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07:00 - 21:00</t>
  </si>
  <si>
    <t>07:00 - 16:00
19:00 - 21:00</t>
  </si>
  <si>
    <t>00:00 - 07:00
21:00 - 24:00</t>
  </si>
  <si>
    <t>12:00 - 20:00</t>
  </si>
  <si>
    <t>00:00 - 12:00
20:00 - 24:00</t>
  </si>
  <si>
    <t>HV Generation Site Specific no RP charge</t>
  </si>
  <si>
    <t>LV Sub Generation Aggregated</t>
  </si>
  <si>
    <t>LV Generation Site Specific no RP charge</t>
  </si>
  <si>
    <t>LV Sub Generation Site Specific</t>
  </si>
  <si>
    <t>LV Sub Generation Site Specific no RP charge</t>
  </si>
  <si>
    <t>LDNO LV: LV Generation Aggregated</t>
  </si>
  <si>
    <t>LDNO LV: LV Generation Site Specific</t>
  </si>
  <si>
    <t>LDNO HV: LV Generation Aggregated</t>
  </si>
  <si>
    <t>LDNO HV: LV Sub Generation Aggregated</t>
  </si>
  <si>
    <t>LDNO HV: LV Sub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</si>
  <si>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</si>
  <si>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</si>
  <si>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</si>
  <si>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</si>
  <si>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</si>
  <si>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</si>
  <si>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</si>
  <si>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</si>
  <si>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</si>
  <si>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</si>
  <si>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</si>
  <si>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</si>
  <si>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</si>
  <si>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</si>
  <si>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</si>
  <si>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</si>
  <si>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</si>
  <si>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</si>
  <si>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</si>
  <si>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</si>
  <si>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</si>
  <si>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</si>
  <si>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</si>
  <si>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</si>
  <si>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</si>
  <si>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Not checked against actual as no figures</t>
  </si>
  <si>
    <t>Can't check figures as none in original</t>
  </si>
  <si>
    <t>Can't check figures missing from original</t>
  </si>
  <si>
    <t>0, 8</t>
  </si>
  <si>
    <t>Can't check figs with actuals as nothing in source</t>
  </si>
  <si>
    <t>-</t>
  </si>
  <si>
    <t>Annex 5 contains line loss factors at date of production, but will be superseded by those approved by the BSC Panel</t>
  </si>
  <si>
    <t>Indigo Power Limited currently has no EHV export customeres in any GSP group</t>
  </si>
  <si>
    <t>Indigo Power Limited currently has no preserved charges in any GSP group</t>
  </si>
  <si>
    <t>Indigo Power Limited currently has no new or amended EHV in any GSP group</t>
  </si>
  <si>
    <t>Indigo Power Limited currently has no nodal prices in any GSP group</t>
  </si>
  <si>
    <t>Step 1, Choose GSP group cell D5</t>
  </si>
  <si>
    <t>Step 2, Choose your tariff using the drop down list in cell B11</t>
  </si>
  <si>
    <t>Step 4, Enter a forecast of consumption if required in cells C14:I14</t>
  </si>
  <si>
    <t xml:space="preserve">Step 3, After selecting a tariff in step 1, Cells C13-I13 will generate headings, please enter your consumption in cells C13:I13 underneath each heading generated (if no heading leave cell blank)
</t>
  </si>
  <si>
    <t>L</t>
  </si>
  <si>
    <t>A</t>
  </si>
  <si>
    <t>B</t>
  </si>
  <si>
    <t>C</t>
  </si>
  <si>
    <t>D</t>
  </si>
  <si>
    <t>E</t>
  </si>
  <si>
    <t>F</t>
  </si>
  <si>
    <t>H</t>
  </si>
  <si>
    <t>J</t>
  </si>
  <si>
    <t>K</t>
  </si>
  <si>
    <t>M</t>
  </si>
  <si>
    <t>N</t>
  </si>
  <si>
    <t>P</t>
  </si>
  <si>
    <t>1 April 2022</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</si>
  <si>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</si>
  <si>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</si>
  <si>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</si>
  <si>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</si>
  <si>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</si>
  <si>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</si>
  <si>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</si>
  <si>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</si>
  <si>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</si>
  <si>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</si>
  <si>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</si>
  <si>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</si>
  <si>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</si>
  <si>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</si>
  <si>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</si>
  <si>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</si>
  <si>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</si>
  <si>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</si>
  <si>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</si>
  <si>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</si>
  <si>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</si>
  <si>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A0A, A3A, A6A</t>
  </si>
  <si>
    <t>A0B, A3B, A6B</t>
  </si>
  <si>
    <t>A1A, A4A, A7A</t>
  </si>
  <si>
    <t>A1B, A4B, A7B</t>
  </si>
  <si>
    <t>A1C, A4C, A7C</t>
  </si>
  <si>
    <t>A1D, A4D, A7D</t>
  </si>
  <si>
    <t>A0L, A3L, A6L</t>
  </si>
  <si>
    <t>A0F, A3F, A6F</t>
  </si>
  <si>
    <t>A2A, A5A, A8A</t>
  </si>
  <si>
    <t>A2B, A5B, A8B</t>
  </si>
  <si>
    <t>A2C, A5C, A8C</t>
  </si>
  <si>
    <t>A2D, A5D, A8D</t>
  </si>
  <si>
    <t>A3G, A6G</t>
  </si>
  <si>
    <t>A0E, A3E, A6E</t>
  </si>
  <si>
    <t>AM1, AR1, AV1</t>
  </si>
  <si>
    <t>AM3, AR3, AV3</t>
  </si>
  <si>
    <t>A5J, A8J</t>
  </si>
  <si>
    <t>A5L, A8L</t>
  </si>
  <si>
    <t>A5M, A8M</t>
  </si>
  <si>
    <t>AR4, AV4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</si>
  <si>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</si>
  <si>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</si>
  <si>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</si>
  <si>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</si>
  <si>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</si>
  <si>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</si>
  <si>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</si>
  <si>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</si>
  <si>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</si>
  <si>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</si>
  <si>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</si>
  <si>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</si>
  <si>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</si>
  <si>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</si>
  <si>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</si>
  <si>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</si>
  <si>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</si>
  <si>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</si>
  <si>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</si>
  <si>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</si>
  <si>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</si>
  <si>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</si>
  <si>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</si>
  <si>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</si>
  <si>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</si>
  <si>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</si>
  <si>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</si>
  <si>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</si>
  <si>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</si>
  <si>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</si>
  <si>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</si>
  <si>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</si>
  <si>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</si>
  <si>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</si>
  <si>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</si>
  <si>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</si>
  <si>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</si>
  <si>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</si>
  <si>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</si>
  <si>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</si>
  <si>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</si>
  <si>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</si>
  <si>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</si>
  <si>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</si>
  <si>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</si>
  <si>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</si>
  <si>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</si>
  <si>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</si>
  <si>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</si>
  <si>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</si>
  <si>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</si>
  <si>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</si>
  <si>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</si>
  <si>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</si>
  <si>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</si>
  <si>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</si>
  <si>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</si>
  <si>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</si>
  <si>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</si>
  <si>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</si>
  <si>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</si>
  <si>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</si>
  <si>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</si>
  <si>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</si>
  <si>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</si>
  <si>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</si>
  <si>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</si>
  <si>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</si>
  <si>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</si>
  <si>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</si>
  <si>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</si>
  <si>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</si>
  <si>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</si>
  <si>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</si>
  <si>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</si>
  <si>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</si>
  <si>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</si>
  <si>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</si>
  <si>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</si>
  <si>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</si>
  <si>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</si>
  <si>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</si>
  <si>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</si>
  <si>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</si>
  <si>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</si>
  <si>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</si>
  <si>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</si>
  <si>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</si>
  <si>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</si>
  <si>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</si>
  <si>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</si>
  <si>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</si>
  <si>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</si>
  <si>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</si>
  <si>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</si>
  <si>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</si>
  <si>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</si>
  <si>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</si>
  <si>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</si>
  <si>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</si>
  <si>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</si>
  <si>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</si>
  <si>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</si>
  <si>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</si>
  <si>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</si>
  <si>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</si>
  <si>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</si>
  <si>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</si>
  <si>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</si>
  <si>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</si>
  <si>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</si>
  <si>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</si>
  <si>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</si>
  <si>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</si>
  <si>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</si>
  <si>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</si>
  <si>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</si>
  <si>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</si>
  <si>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</si>
  <si>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</si>
  <si>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</si>
  <si>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</si>
  <si>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</si>
  <si>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</si>
  <si>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</si>
  <si>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</si>
  <si>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</si>
  <si>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</si>
  <si>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</si>
  <si>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</si>
  <si>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</si>
  <si>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</si>
  <si>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</si>
  <si>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</si>
  <si>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</si>
  <si>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</si>
  <si>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</si>
  <si>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</si>
  <si>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</si>
  <si>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</si>
  <si>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</si>
  <si>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</si>
  <si>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</si>
  <si>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</si>
  <si>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3 to 8 or 0</t>
  </si>
  <si>
    <t>B0A, B3A, B6A</t>
  </si>
  <si>
    <t>B0B, B3B, B6B</t>
  </si>
  <si>
    <t>B0E, B3E, B6E</t>
  </si>
  <si>
    <t>B1A, B4A, B7A</t>
  </si>
  <si>
    <t>B1B, B4B, B7B</t>
  </si>
  <si>
    <t>B1C, B4C, B7C</t>
  </si>
  <si>
    <t>B1D, B4D, B7D</t>
  </si>
  <si>
    <t>B0L, B3L, B6L</t>
  </si>
  <si>
    <t>B0F, B3F, B6F</t>
  </si>
  <si>
    <t>B2A, B5A, B8A</t>
  </si>
  <si>
    <t>B2B, B5B, B8B</t>
  </si>
  <si>
    <t>B2C, B5C, B8C</t>
  </si>
  <si>
    <t>B2D, B5D, B8D</t>
  </si>
  <si>
    <t>B3G, B6G</t>
  </si>
  <si>
    <t>B5J, B8J</t>
  </si>
  <si>
    <t>B5L, B8L</t>
  </si>
  <si>
    <t>B5M, B8M</t>
  </si>
  <si>
    <t>BM1, BR1, BV1</t>
  </si>
  <si>
    <t>BM3, BR3, BV3</t>
  </si>
  <si>
    <t>BR4, BV4</t>
  </si>
  <si>
    <t>C0A, C3A, C6A</t>
  </si>
  <si>
    <t>C0B, C3B, C6B</t>
  </si>
  <si>
    <t>C0E, C3E, C6E</t>
  </si>
  <si>
    <t>C1A, C4A, C7A</t>
  </si>
  <si>
    <t>C1B, C4B, C7B</t>
  </si>
  <si>
    <t>C1C, C4C, C7C</t>
  </si>
  <si>
    <t>C1D, C4D, C7D</t>
  </si>
  <si>
    <t>C0L, C3L, C6L</t>
  </si>
  <si>
    <t>C0F, C3F, C6F</t>
  </si>
  <si>
    <t>C2A, C5A, C8A</t>
  </si>
  <si>
    <t>E0A,  E3A,  E6A</t>
  </si>
  <si>
    <t>E0B,  E3B,  E6B</t>
  </si>
  <si>
    <t>C2B, C5B, C8B</t>
  </si>
  <si>
    <t>C2C, C5C, C8C</t>
  </si>
  <si>
    <t>C2D, C5D, C8D</t>
  </si>
  <si>
    <t>C3G, C6G</t>
  </si>
  <si>
    <t>C5J, C8J</t>
  </si>
  <si>
    <t>C5L, C8L</t>
  </si>
  <si>
    <t>C5M, C8M</t>
  </si>
  <si>
    <t>CM1, CR1, CV1</t>
  </si>
  <si>
    <t>CM3, CR3, CV3</t>
  </si>
  <si>
    <t>CR4, CV4</t>
  </si>
  <si>
    <t>D0A, D3A, D6A</t>
  </si>
  <si>
    <t>D0B, D3B, D6B</t>
  </si>
  <si>
    <t>D0E, D3E, D6E</t>
  </si>
  <si>
    <t>D1A, D4A, D7A</t>
  </si>
  <si>
    <t>D1B, D4B, D7B</t>
  </si>
  <si>
    <t>D1C, D4C, D7C</t>
  </si>
  <si>
    <t>D1D, D4D, D7D</t>
  </si>
  <si>
    <t>D0L, D3L, D6L</t>
  </si>
  <si>
    <t>D0F, D3F, D6F</t>
  </si>
  <si>
    <t>D2A, D5A, D8A</t>
  </si>
  <si>
    <t>D2B, D5B, D8B</t>
  </si>
  <si>
    <t>D2C, D5C, D8C</t>
  </si>
  <si>
    <t>D2D, D5D, D8D</t>
  </si>
  <si>
    <t>D3G, D6G</t>
  </si>
  <si>
    <t>D5J, D8J</t>
  </si>
  <si>
    <t>D5L, D8L</t>
  </si>
  <si>
    <t>D5M, D8M</t>
  </si>
  <si>
    <t>DM1, DR1, DV1</t>
  </si>
  <si>
    <t>DM3, DR3, DV3</t>
  </si>
  <si>
    <t>DR4, DV4</t>
  </si>
  <si>
    <t>E0E, E3E, E6E</t>
  </si>
  <si>
    <t>E1A, E4A, E7A</t>
  </si>
  <si>
    <t>E1B, E4B, E7B</t>
  </si>
  <si>
    <t>E1C, E4C, E7C</t>
  </si>
  <si>
    <t>E1D, E4D, E7D</t>
  </si>
  <si>
    <t>E0L, E3L, E6L</t>
  </si>
  <si>
    <t>E0F, E3F, E6F</t>
  </si>
  <si>
    <t>E2A, E5A, E8A</t>
  </si>
  <si>
    <t>E2B, E5B, E8B</t>
  </si>
  <si>
    <t>E2C, E5C, E8C</t>
  </si>
  <si>
    <t>E2D, E5D, E8D</t>
  </si>
  <si>
    <t>E3G, E6G</t>
  </si>
  <si>
    <t>E5J, E8J</t>
  </si>
  <si>
    <t>E5L, E8L</t>
  </si>
  <si>
    <t>E5M, E8M</t>
  </si>
  <si>
    <t>EM1, ER1, EV1</t>
  </si>
  <si>
    <t>EM3, ER3, EV3</t>
  </si>
  <si>
    <t>ER4, EV4</t>
  </si>
  <si>
    <t>F0A, F3A, F6A</t>
  </si>
  <si>
    <t>F0B, F3B, F6B</t>
  </si>
  <si>
    <t>H0A, H3A, H6A</t>
  </si>
  <si>
    <t>H0B, H3B, H6B</t>
  </si>
  <si>
    <t>H0E, H3E, H6E</t>
  </si>
  <si>
    <t>H1A, H4A, H7A</t>
  </si>
  <si>
    <t>H1B, H4B, H7B</t>
  </si>
  <si>
    <t>H1C, H4C, H7C</t>
  </si>
  <si>
    <t>H1D, H4D, H7D</t>
  </si>
  <si>
    <t>H0L, H3L, H6L</t>
  </si>
  <si>
    <t>H2A, H5A, H8A</t>
  </si>
  <si>
    <t>H2B, H5B, H8B</t>
  </si>
  <si>
    <t>H2C, H5C, H8C</t>
  </si>
  <si>
    <t>H2D, H5D, H8D</t>
  </si>
  <si>
    <t>H3G, H6G</t>
  </si>
  <si>
    <t>H5J, H8J</t>
  </si>
  <si>
    <t>H5L, H8L</t>
  </si>
  <si>
    <t>H5M, H8M</t>
  </si>
  <si>
    <t>HM1, HR1, HV1</t>
  </si>
  <si>
    <t>HM3, HR3, HV3</t>
  </si>
  <si>
    <t>HR4, HV4</t>
  </si>
  <si>
    <t>G0A, G3A, G6A</t>
  </si>
  <si>
    <t>G0B, G3B, G6B</t>
  </si>
  <si>
    <t>G0E, G3E, G6E</t>
  </si>
  <si>
    <t>G1A, G4A, G7A</t>
  </si>
  <si>
    <t>G1B, G4B, G7B</t>
  </si>
  <si>
    <t>G1C, G4C, G7C</t>
  </si>
  <si>
    <t>G1D, G4D, G7D</t>
  </si>
  <si>
    <t>G0L, G3L, G6L</t>
  </si>
  <si>
    <t>G2A, G5A, G8A</t>
  </si>
  <si>
    <t>G2B, G5B, G8B</t>
  </si>
  <si>
    <t>G2C, G5C, G8C</t>
  </si>
  <si>
    <t>G2D, G5D, G8D</t>
  </si>
  <si>
    <t>G3G, G6G</t>
  </si>
  <si>
    <t>G5J, G8J</t>
  </si>
  <si>
    <t xml:space="preserve">G5K, G8K, </t>
  </si>
  <si>
    <t>G5L, G8L</t>
  </si>
  <si>
    <t>G5M, G8M</t>
  </si>
  <si>
    <t>GM1, GR1, GV1</t>
  </si>
  <si>
    <t>GM3, GR3, GV3</t>
  </si>
  <si>
    <t>GR4, GV4</t>
  </si>
  <si>
    <t>F0E, F3E, F6E</t>
  </si>
  <si>
    <t>F1A, F4A, F7A</t>
  </si>
  <si>
    <t>F1B, F4B, F7B</t>
  </si>
  <si>
    <t>F1C, F4C, F7C</t>
  </si>
  <si>
    <t>F1D, F4D, F7D</t>
  </si>
  <si>
    <t>F0L, F3L, F6L</t>
  </si>
  <si>
    <t>F2A, F5A, F8A</t>
  </si>
  <si>
    <t>F2B, F5B, F8B</t>
  </si>
  <si>
    <t>F2C, F5C, F8C</t>
  </si>
  <si>
    <t>F2D, F5D, F8D</t>
  </si>
  <si>
    <t>F3G, F6G</t>
  </si>
  <si>
    <t>F5J, F8J</t>
  </si>
  <si>
    <t>F5L, F8L</t>
  </si>
  <si>
    <t>F5M, F8M</t>
  </si>
  <si>
    <t>FM1, FR1, FV1</t>
  </si>
  <si>
    <t>FM3, FR3, FV3</t>
  </si>
  <si>
    <t>FR4, FV4</t>
  </si>
  <si>
    <t>J0A, J3A, J6A</t>
  </si>
  <si>
    <t>J0B, J3B, J6B</t>
  </si>
  <si>
    <t>J0E, J3E, J6E</t>
  </si>
  <si>
    <t>J1A, J4A, J7A</t>
  </si>
  <si>
    <t>J1B, J4B, J7B</t>
  </si>
  <si>
    <t>J1C, J4C, J7C</t>
  </si>
  <si>
    <t>J1D, J4D, J7D</t>
  </si>
  <si>
    <t>J0L, J3L, J6L</t>
  </si>
  <si>
    <t>J2A, J5A, J8A</t>
  </si>
  <si>
    <t>J2B, J5B, J8B</t>
  </si>
  <si>
    <t>J2C, J5C, J8C</t>
  </si>
  <si>
    <t>J2D, J5D, J8D</t>
  </si>
  <si>
    <t>J3G, J6G</t>
  </si>
  <si>
    <t>J5J, J8J</t>
  </si>
  <si>
    <t>J5L, J8L</t>
  </si>
  <si>
    <t>J5M, J8M</t>
  </si>
  <si>
    <t>JM1, JR1, JV1</t>
  </si>
  <si>
    <t>JM3, JR3, JV3</t>
  </si>
  <si>
    <t>JR4, JV4</t>
  </si>
  <si>
    <t>K0A, K3A, K6A</t>
  </si>
  <si>
    <t>K0B, K3B, K6B</t>
  </si>
  <si>
    <t>K0E, K3E, K6E</t>
  </si>
  <si>
    <t>K1A, K4A, K7A</t>
  </si>
  <si>
    <t>K1B, K4B, K7B</t>
  </si>
  <si>
    <t>K1C, K4C, K7C</t>
  </si>
  <si>
    <t>K1D, K4D, K7D</t>
  </si>
  <si>
    <t>K0L, K3L, K6L</t>
  </si>
  <si>
    <t>K2A, K5A, K8A</t>
  </si>
  <si>
    <t>K2B, K5B, K8B</t>
  </si>
  <si>
    <t>K2C, K5C, K8C</t>
  </si>
  <si>
    <t>K2D, K5D, K8D</t>
  </si>
  <si>
    <t>K3G, K6G</t>
  </si>
  <si>
    <t>K5J, K8J</t>
  </si>
  <si>
    <t>K5L, K8L</t>
  </si>
  <si>
    <t>K5M, K8M</t>
  </si>
  <si>
    <t>KM1, KR1, KV1</t>
  </si>
  <si>
    <t>KM3, KR3, KV3</t>
  </si>
  <si>
    <t>KR4, KV4</t>
  </si>
  <si>
    <t>L0A, L3A, L6A</t>
  </si>
  <si>
    <t>L0B, L3B, L6B</t>
  </si>
  <si>
    <t>L0E, L3E, L6E</t>
  </si>
  <si>
    <t>L1A, L4A, L7A</t>
  </si>
  <si>
    <t>L1B, L4B, L7B</t>
  </si>
  <si>
    <t>L1C, L4C, L7C</t>
  </si>
  <si>
    <t>L1D, L4D, L7D</t>
  </si>
  <si>
    <t>L0L, L3L, L6L</t>
  </si>
  <si>
    <t>L2A, L5A, L8A</t>
  </si>
  <si>
    <t>L2B, L5B, L8B</t>
  </si>
  <si>
    <t>L2C, L5C, L8C</t>
  </si>
  <si>
    <t>L2D, L5D, L8D</t>
  </si>
  <si>
    <t>L3G, L6G</t>
  </si>
  <si>
    <t>L5J, L8J</t>
  </si>
  <si>
    <t>L5L, L8L</t>
  </si>
  <si>
    <t>L5M, L8M</t>
  </si>
  <si>
    <t>LM1, LR1, LV1</t>
  </si>
  <si>
    <t>LM3, LR3, LV3</t>
  </si>
  <si>
    <t>LR4, LV4</t>
  </si>
  <si>
    <t>M0A, M3A, M6A</t>
  </si>
  <si>
    <t>M0B, M3B, M6B</t>
  </si>
  <si>
    <t>M0E, M3E, M6E</t>
  </si>
  <si>
    <t>M1A, M4A, M7A</t>
  </si>
  <si>
    <t>M1B, M4B, M7B</t>
  </si>
  <si>
    <t>M1C, M4C, M7C</t>
  </si>
  <si>
    <t>M1D, M4D, M7D</t>
  </si>
  <si>
    <t>M0L, M3L, M6L</t>
  </si>
  <si>
    <t>M2A, M5A, M8A</t>
  </si>
  <si>
    <t>M2B, M5B, M8B</t>
  </si>
  <si>
    <t>M2C, M5C, M8C</t>
  </si>
  <si>
    <t>M2D, M5D, M8D</t>
  </si>
  <si>
    <t>M3G, M6G</t>
  </si>
  <si>
    <t>M5J, M8J</t>
  </si>
  <si>
    <t>M5L, M8L</t>
  </si>
  <si>
    <t>M5M, M8M</t>
  </si>
  <si>
    <t>MM1, MR1, MV1</t>
  </si>
  <si>
    <t>MM3, MR3, MV3</t>
  </si>
  <si>
    <t>MR4, MV4</t>
  </si>
  <si>
    <t>N0A, N3A, N6A</t>
  </si>
  <si>
    <t>N0B, N3B, N6B</t>
  </si>
  <si>
    <t>N0E, N3E, N6E</t>
  </si>
  <si>
    <t>N1A, N4A, N7A</t>
  </si>
  <si>
    <t>N1B, N4B, N7B</t>
  </si>
  <si>
    <t>N1C, N4C, N7C</t>
  </si>
  <si>
    <t>N1D, N4D, N7D</t>
  </si>
  <si>
    <t>N0L, N3L, N6L</t>
  </si>
  <si>
    <t>N2A, N5A, N8A</t>
  </si>
  <si>
    <t>N2B, N5B, N8B</t>
  </si>
  <si>
    <t>N2C, N5C, N8C</t>
  </si>
  <si>
    <t>N2D, N5D, N8D</t>
  </si>
  <si>
    <t>N3G, N6G</t>
  </si>
  <si>
    <t>N5J, N8J</t>
  </si>
  <si>
    <t>N5L, N8L</t>
  </si>
  <si>
    <t>N5M, N8M</t>
  </si>
  <si>
    <t>NM1, NR1, NV1</t>
  </si>
  <si>
    <t>NM3, NR3, NV3</t>
  </si>
  <si>
    <t>NR4, NV4</t>
  </si>
  <si>
    <t>P0A, P3A, P6A</t>
  </si>
  <si>
    <t>P0B, P3B, P6B</t>
  </si>
  <si>
    <t>P0E, P3E, P6E</t>
  </si>
  <si>
    <t>P1A, P4A, P7A</t>
  </si>
  <si>
    <t>P1B, P4B, P7B</t>
  </si>
  <si>
    <t>P1C, P4C, P7C</t>
  </si>
  <si>
    <t>P1D, P4D, P7D</t>
  </si>
  <si>
    <t>P0L, P3L, P6L</t>
  </si>
  <si>
    <t>P2A, P5A, P8A</t>
  </si>
  <si>
    <t>P2B, P5B, P8B</t>
  </si>
  <si>
    <t>P2C, P5C, P8C</t>
  </si>
  <si>
    <t>P2D, P5D, P8D</t>
  </si>
  <si>
    <t>P3G, P6G</t>
  </si>
  <si>
    <t>P5J, P8J</t>
  </si>
  <si>
    <t>P5L, P8L</t>
  </si>
  <si>
    <t>P5M, P8M</t>
  </si>
  <si>
    <t>PM1, PR1, PV1</t>
  </si>
  <si>
    <t>PM3, PR3, PV3</t>
  </si>
  <si>
    <t>PR4, PV4</t>
  </si>
  <si>
    <t>Time Bands for LV and HV Designated Properties</t>
  </si>
  <si>
    <t>Time Bands for Unmetered Properties</t>
  </si>
  <si>
    <t>2022/2023</t>
  </si>
  <si>
    <t>Note these schedules have been sent to Ofgem, along with the Charging Statement and Methodology, but have not yet been formally authorised</t>
  </si>
  <si>
    <t>A0U, A3U, A6U</t>
  </si>
  <si>
    <t>F0F, F3F, F6F</t>
  </si>
  <si>
    <t>G0F, G3F, G6F</t>
  </si>
  <si>
    <t>H0F, H3F, H6F</t>
  </si>
  <si>
    <t>J0F, J3F, J6F</t>
  </si>
  <si>
    <t>K0F, K3F, K6F</t>
  </si>
  <si>
    <t>L0F, L3F, L6F</t>
  </si>
  <si>
    <t>M0F, M3F, M6F</t>
  </si>
  <si>
    <t>N0F, N3F, N6F</t>
  </si>
  <si>
    <t>P0F, P3F, P6F</t>
  </si>
  <si>
    <t>P0B</t>
  </si>
  <si>
    <t>P0E</t>
  </si>
  <si>
    <t>P1A</t>
  </si>
  <si>
    <t>P1B</t>
  </si>
  <si>
    <t>P1C</t>
  </si>
  <si>
    <t>P1D</t>
  </si>
  <si>
    <t>P0L</t>
  </si>
  <si>
    <t>P0F</t>
  </si>
  <si>
    <t>P2A</t>
  </si>
  <si>
    <t>P2B</t>
  </si>
  <si>
    <t>P2C</t>
  </si>
  <si>
    <t>P2D</t>
  </si>
  <si>
    <t>P0U</t>
  </si>
  <si>
    <t>PM1</t>
  </si>
  <si>
    <t>PM3</t>
  </si>
  <si>
    <t>P3A</t>
  </si>
  <si>
    <t>P3B</t>
  </si>
  <si>
    <t>P3E</t>
  </si>
  <si>
    <t>P4A</t>
  </si>
  <si>
    <t>P3L</t>
  </si>
  <si>
    <t>P3F</t>
  </si>
  <si>
    <t>P5A</t>
  </si>
  <si>
    <t>P4B</t>
  </si>
  <si>
    <t>P4C</t>
  </si>
  <si>
    <t>P4D</t>
  </si>
  <si>
    <t>P5B</t>
  </si>
  <si>
    <t>P5C</t>
  </si>
  <si>
    <t>P5D</t>
  </si>
  <si>
    <t>P3G</t>
  </si>
  <si>
    <t>P8J</t>
  </si>
  <si>
    <t>P8K</t>
  </si>
  <si>
    <t>P8L</t>
  </si>
  <si>
    <t>P8M</t>
  </si>
  <si>
    <t>P3U</t>
  </si>
  <si>
    <t>PR1</t>
  </si>
  <si>
    <t>PR3</t>
  </si>
  <si>
    <t>PV4</t>
  </si>
  <si>
    <t>PR4</t>
  </si>
  <si>
    <t>P6A</t>
  </si>
  <si>
    <t>P6B</t>
  </si>
  <si>
    <t>P6E</t>
  </si>
  <si>
    <t>P7A</t>
  </si>
  <si>
    <t>P7B</t>
  </si>
  <si>
    <t>P7C</t>
  </si>
  <si>
    <t>P7D</t>
  </si>
  <si>
    <t>P6L</t>
  </si>
  <si>
    <t>P6F</t>
  </si>
  <si>
    <t>P8A</t>
  </si>
  <si>
    <t>P8B</t>
  </si>
  <si>
    <t>P8C</t>
  </si>
  <si>
    <t>P8D</t>
  </si>
  <si>
    <t>P6G</t>
  </si>
  <si>
    <t>P6U</t>
  </si>
  <si>
    <t>PV1</t>
  </si>
  <si>
    <t>PV3</t>
  </si>
  <si>
    <t>P0A</t>
  </si>
  <si>
    <t>P5J</t>
  </si>
  <si>
    <t>P5K</t>
  </si>
  <si>
    <t>P5L</t>
  </si>
  <si>
    <t>P5M</t>
  </si>
  <si>
    <t>Monday to Friday 
Mar to Oct</t>
  </si>
  <si>
    <t>00:30 – 07:30</t>
  </si>
  <si>
    <t>07:30 – 00:30</t>
  </si>
  <si>
    <t>Monday to Friday 
Nov to Feb</t>
  </si>
  <si>
    <t>16:00 – 19:00</t>
  </si>
  <si>
    <t>07:30 – 16:00
19:00 – 20:00</t>
  </si>
  <si>
    <t>20:00 – 00:30</t>
  </si>
  <si>
    <t>00:30 - 07:30</t>
  </si>
  <si>
    <t>00:00 - 00:30
07:30 - 24:00</t>
  </si>
  <si>
    <t>07:30 – 16:00</t>
  </si>
  <si>
    <t>00:00 - 00:30
19:00 - 24:00</t>
  </si>
  <si>
    <t>00:00 - 06:30
23:30 - 24:00</t>
  </si>
  <si>
    <t>06:30 - 23:30</t>
  </si>
  <si>
    <t>06:30 - 16:00</t>
  </si>
  <si>
    <t>19:00 - 23:30</t>
  </si>
  <si>
    <t>31/1/22 v0.3</t>
  </si>
  <si>
    <t>Monday – Friday  (Apr-Oct)</t>
  </si>
  <si>
    <t>00:00 – 00:30 
07:30 – 24:00</t>
  </si>
  <si>
    <t>Monday – Friday  (Nov)</t>
  </si>
  <si>
    <t>07:30 – 20:00</t>
  </si>
  <si>
    <t>00:00 – 00:30 
20:00 – 24:00</t>
  </si>
  <si>
    <t xml:space="preserve">Monday – Friday  (Dec – Feb) </t>
  </si>
  <si>
    <t>16:30 – 18:30</t>
  </si>
  <si>
    <t>07:30 – 16:30 
18:30 – 20:00</t>
  </si>
  <si>
    <t>Monday – Friday  (Mar)</t>
  </si>
  <si>
    <t>Monday – Friday 
(Apr – Oct)</t>
  </si>
  <si>
    <t>00:00 – 07:00</t>
  </si>
  <si>
    <t>07:00 – 24:00</t>
  </si>
  <si>
    <t>Monday – Friday 
(Nov – Feb)</t>
  </si>
  <si>
    <t>07:00 – 16:00 
19:00 – 20:00</t>
  </si>
  <si>
    <t>20:00 – 24:00</t>
  </si>
  <si>
    <t>Monday – Friday 
(Mar)</t>
  </si>
  <si>
    <t>Saturday and Sunday (All Year)</t>
  </si>
  <si>
    <t xml:space="preserve">Notes </t>
  </si>
  <si>
    <t>n/a</t>
  </si>
  <si>
    <t>P01,P02,P11,P12,P16,P18,P22,P23,P24,P25,P26
P0A,P0B,P0E,P0F,P0J,P0U,P1A,P1B,P1C,P1D,P2A,P2B,P2C,P2DP37,P38,P47,P48,P52,P54,P58,P59,P60,P61,P62
P3A,P3B,P3E,P3F,P3J,P3U,P4A,P4B,P4C,P4D,P5A,P5B,P5C,P5DP73,P74,P83,P84,P88,P90,P94,P95,P96,P97,P98
P6A,P6B,P6E,P6F,P6J,P6U,P7A,P7B,P7C,P7D,P8A,P8B,P8C,P8DPA1,PB2,PB7,PB9
PM1,PM3PE1,PF2,PF7,PF9
PR1,PR3PJ1,PK2,PK7,PK9
PV1,PV3</t>
  </si>
  <si>
    <t>P55
P3G,P5J,P5K,P5L,P5MPG1
PR4P91
P6G,P8J,P8K,P8L,P8MPL1
PV4</t>
  </si>
  <si>
    <t>no generic mirror
No generic mirrorsno generic mirror
No generic mirrors</t>
  </si>
  <si>
    <t>J01,J02,J11,J12,J16,J18,J22,J23,J24,J25,J26
JA1,JB2,JB7,JB9
J0A,J0B,J0E,J0F,J0J,J0U,J1A,J1B,J1C,J1D,J2A,J2B,J2C,J2D
JM1,JM3J37,J38,J47,J48,J52,J54,J58,J59,J60,J61,J62
JE1,JF2,JF7,JF9
J3A,J3B,J3E,J3F,J3J,J3U,J4A,J4B,J4C,J4D,J5A,J5B,J5C,J5D
JR1,JR3J73,J74,J83,J84,J88,J90,J94,J95,J96,J97,J98
JJ1,JK2,JK7,JK9
J6A,J6B,J6E,J6F,J6J,J6U,J7A,J7B,J7C,J7D,J8A,J8B,J8C,J8D
JV1,JV3</t>
  </si>
  <si>
    <t>J55,JG1
J3G,J5J,J5K,J5L,J5M
JR4J91,JL1
J6G,J8J,J8K,J8L,J8M
JV4</t>
  </si>
  <si>
    <t>A01,A02,A11,A12,A16,A18,A22,A23,A24,A25,A26
AA1,AB2,AB7,AB9
A0A,A0B,A0E,A0F,A0J,A0U,A1A,A1B,A1C,A1D,A2A,A2B,A2C,A2D
AM1,AM3A37,A38,A47,A48,A52,A54,A58,A59,A60,A61,A62
AE1,AF2,AF7,AF9
A3A,A3B,A3E,A3F,A3J,A3U,A4A,A4B,A4C,A4D,A5A,A5B,A5C,A5D
AR1,AR3A73,A74,A83,A84,A88,A90,A94,A95,A96,A97,A98
AJ1,AK2,AK7,AK9
A6A,A6B,A6E,A6F,A6J,A6U,A7A,A7B,A7C,A7D,A8A,A8B,A8C,A8D
AV1,AV3</t>
  </si>
  <si>
    <t>C01,C02,C11,C12,C16,C18,C22,C23,C24,C25,C26
CA1,CB2,CB7,CB9
C0A,C0B,C0E,C0F,C0J,C0U,C1A,C1B,C1C,C1D,C2A,C2B,C2C,C2D
CM1,CM3C37,C38,C47,C48,C52,C54,C58,C59,C60,C61,C62
CE1,CF2,CF7,CF9
C3A,C3B,C3E,C3F,C3J,C3U,C4A,C4B,C4C,C4D,C5A,C5B,C5C,C5D
CR1,CR3C73,C74,C83,C84,C88,C90,C94,C95,C96,C97,C98
CJ1,CK2,CK7,CK9
C6A,C6B,C6E,C6F,C6J,C6U,C7A,C7B,C7C,C7D,C8A,C8B,C8C,C8D
CV1,CV3</t>
  </si>
  <si>
    <t>C55,CG1
C3G,C5J,C5K,C5L,C5M
CR4C91,CL1
C6G,C8J,C8K,C8L,C8M
CV4</t>
  </si>
  <si>
    <t>B55,BG1
B3G,B5J,B5K,B5L,B5M
BR4B91,BL1
B6G,B8J,B8K,B8L,B8M
BV4</t>
  </si>
  <si>
    <t>B01,B02,B11,B12,B16,B18,B22,B23,B24,B25,B26
BA1,BB2,BB7,BB9
B0A,B0B,B0E,B0F,B0J,B0U,B1A,B1B,B1C,B1D,B2A,B2B,B2C,B2D
BM1,BM3B37,B38,B47,B48,B52,B54,B58,B59,B60,B61,B62
BE1,BF2,BF7,BF9
B3A,B3B,B3E,B3F,B3J,B3U,B4A,B4B,B4C,B4D,B5A,B5B,B5C,B5D
BR1,BR3B73,B74,B83,B84,B88,B90,B94,B95,B96,B97,B98
BJ1,BK2,BK7,BK9
B6A,B6B,B6E,B6F,B6J,B6U,B7A,B7B,B7C,B7D,B8A,B8B,B8C,B8D
BV1,BV3</t>
  </si>
  <si>
    <t>33kV generic Import</t>
  </si>
  <si>
    <t>33kV generic Export</t>
  </si>
  <si>
    <t>no generic mirror
No generic mirrors</t>
  </si>
  <si>
    <t>132kV generic Import</t>
  </si>
  <si>
    <t>132kV generic Export</t>
  </si>
  <si>
    <t>D01,D02,D11,D12,D16,D18,D22,D23,D24,D25,D26
DA1,DB2,DB7,DB9
D0A,D0B,D0E,D0F,D0J,D0U,D1A,D1B,D1C,D1D,D2A,D2B,D2C,D2D
DM1,DM3D37,D38,D47,D48,D52,D54,D58,D59,D60,D61,D62
DE1,DF2,DF7,DF9
D3A,D3B,D3E,D3F,D3J,D3U,D4A,D4B,D4C,D4D,D5A,D5B,D5C,D5D
DR1,DR3D73,D74,D83,D84,D88,D90,D94,D95,D96,D97,D98
DJ1,DK2,DK7,DK9
D6A,D6B,D6E,D6F,D6J,D6U,D7A,D7B,D7C,D7D,D8A,D8B,D8C,D8D
DV1,DV3</t>
  </si>
  <si>
    <t>D55,DG1
D3G,D5J,D5K,D5L,D5M
DR4D91,DL1
D6G,D8J,D8K,D8L,D8M
DV4</t>
  </si>
  <si>
    <t>E55,EG1
E3G,E5J,E5K,E5L,E5M
ER4E91,EL1
E6G,E8J,E8K,E8L,E8M
EV4</t>
  </si>
  <si>
    <t>E01,E02,E11,E12,E16,E18,E22,E23,E24,E25,E26
EA1,EB2,EB7,EB9
E0A,E0B,E0E,E0F,E0J,E0U,E1A,E1B,E1C,E1D,E2A,E2B,E2C,E2D
EM1,EM3E37,E38,E47,E48,E52,E54,E58,E59,E60,E61,E62
EE1,EF2,EF7,EF9
E3A,E3B,E3E,E3F,E3J,E3U,E4A,E4B,E4C,E4D,E5A,E5B,E5C,E5D
ER1,ER3E73,E74,E83,E84,E88,E90,E94,E95,E96,E97,E98
EJ1,EK2,EK7,EK9
E6A,E6B,E6E,E6F,E6J,E6U,E7A,E7B,E7C,E7D,E8A,E8B,E8C,E8D
EV1,EV3</t>
  </si>
  <si>
    <t>F01,F02,F11,F12,F16,F18,F22,F23,F24,F25,F26
FA1,FB2,FB7,FB9
F0A,F0B,F0E,F0F,F0J,F0U,F1A,F1B,F1C,F1D,F2A,F2B,F2C,F2D
FM1,FM3F37,F38,F47,F48,F52,F54,F58,F59,F60,F61,F62
FE1,FF2,FF7,FF9
F3A,F3B,F3E,F3F,F3J,F3U,F4A,F4B,F4C,F4D,F5A,F5B,F5C,F5D
FR1,FR3F73,F74,F83,F84,F88,F90,F94,F95,F96,F97,F98
FJ1,FK2,FK7,FK9
F6A,F6B,F6E,F6F,F6J,F6U,F7A,F7B,F7C,F7D,F8A,F8B,F8C,F8D
FV1,FV3</t>
  </si>
  <si>
    <t>F55,FG1
F3G,F5J,F5K,F5L,F5M
FR4F91,FL1
F6G,F8J,F8K,F8L,F8M
FV4</t>
  </si>
  <si>
    <t>G01,G02,G11,G12,G16,G18,G22,G23,G24,G25,G26
GA1,GB2,GB7,GB9
G0A,G0B,G0E,G0F,G0J,G0U,G1A,G1B,G1C,G1D,G2A,G2B,G2C,G2D
GM1,GM3G37,G38,G47,G48,G52,G54,G58,G59,G60,G61,G62
GE1,GF2,GF7,GF9
G3A,G3B,G3E,G3F,G3J,G3U,G4A,G4B,G4C,G4D,G5A,G5B,G5C,G5D
GR1,GR3G73,G74,G83,G84,G88,G90,G94,G95,G96,G97,G98
GJ1,GK2,GK7,GK9
G6A,G6B,G6E,G6F,G6J,G6U,G7A,G7B,G7C,G7D,G8A,G8B,G8C,G8D
GV1,GV3</t>
  </si>
  <si>
    <t>G55,GG1
G3G,G5J,G5K,G5L,G5M
GR4G91,GL1
G6G,G8J,G8K,G8L,G8M
GV4</t>
  </si>
  <si>
    <t>109,119,129,139,149,159,169,179,189,199,209,219,229,239,249,259,269,299,319,329,339,349,359,369,389,419,439,479,489,499,529,539,549,579,589,599,609,619,629,639,649,659,669,679,689,699,709,719,729,739,749,759,769,779,789,799,809</t>
  </si>
  <si>
    <t>H01,H02,H11,H12,H16,H18,H22,H23,H24,H25,H26,
H0A,H0B,H0E,H0F,H0J,H0U,H1A,H1B,H1C,H1D,H2A,H2B,H2C,H2D,H37,H38,H47,H48,H52,H54,H58,H59,H60,H61,H62,
H3A,H3B,H3E,H3F,H3J,H3U,H4A,H4B,H4C,H4D,H5A,H5B,H5C,H5D,H73,H74,H83,H84,H88,H90,H94,H95,H96,H97,H98,
H6A,H6B,H6E,H6F,H6J,H6U,H7A,H7B,H7C,H7D,H8A,H8B,H8C,H8D,HA1,HB2,HB7,HB9
HM1,HM3HE1,HF2,HF7,HF9
HR1,HR3,HJ1,HK2,HK7,HK9
HV1,HV3</t>
  </si>
  <si>
    <t>H55
H3G,H5J,H5K,H5L,H5MHG1
HR4H91
H6G,H8J,H8K,H8L,H8MHL1
HV4</t>
  </si>
  <si>
    <t>H92,
No generic mirrors,HL2,
No generic mirrors</t>
  </si>
  <si>
    <t>K92,KL2
No generic mirrors</t>
  </si>
  <si>
    <t>K55,KG1
K3G,K5J,K5K,K5L,K5M
KR4K91,KL1
K6G,K8J,K8K,K8L,K8M
KV4</t>
  </si>
  <si>
    <t>K01,K02,K11,K12,K16,K18,K22,K23,K24,K25,K26
KA1,KB2,KB7,KB9
K0A,K0B,K0E,K0F,K0J,K0U,K1A,K1B,K1C,K1D,K2A,K2B,K2C,K2D
KM1,KM3K37,K38,K47,K48,K52,K54,K58,K59,K60,K61,K62
KE1,KF2,KF7,KF9
K3A,K3B,K3E,K3F,K3J,K3U,K4A,K4B,K4C,K4D,K5A,K5B,K5C,K5D
KR1,KR3K73,K74,K83,K84,K88,K90,K94,K95,K96,K97,K98
KJ1,KK2,KK7,KK9
K6A,K6B,K6E,K6F,K6J,K6U,K7A,K7B,K7C,K7D,K8A,K8B,K8C,K8D
KV1,KV3</t>
  </si>
  <si>
    <t>L92
No generic mirrors</t>
  </si>
  <si>
    <t>L55,LG1
L3G,L5J,L5K,L5L,L5M
LR4L91,LL1
L6G,L8J,L8K,L8L,L8M
LV4</t>
  </si>
  <si>
    <t>L01,L02,L11,L12,L16,L18,L22,L23,L24,L25,L26
LA1,LB2,LB7,LB9
L0A,L0B,L0E,L0F,L0J,L0U,L1A,L1B,L1C,L1D,L2A,L2B,L2C,L2D
LM1,LM3L37,L38,L47,L48,L52,L54,L58,L59,L60,L61,L62
LE1,LF2,LF7,LF9
L3A,L3B,L3E,L3F,L3J,L3U,L4A,L4B,L4C,L4D,L5A,L5B,L5C,L5D
LR1,LR3L73,L74,L83,L84,L88,L90,L94,L95,L96,L97,L98
LJ1,LK2,LK7,LK9
L6A,L6B,L6E,L6F,L6J,L6U,L7A,L7B,L7C,L7D,L8A,L8B,L8C,L8D
LV1,LV3</t>
  </si>
  <si>
    <t>M01,M02,M11,M12,M16,M18,M22,M23,M24,M25,M26
MA1,MB2,MB7,MB9
M0A,M0B,M0E,M0F,M0J,M0U,M1A,M1B,M1C,M1D,M2A,M2B,M2C,M2D
MM1,MM3M37,M38,M47,M48,M52,M54,M58,M59,M60,M61,M62
ME1,MF2,MF7,MF9
M3A,M3B,M3E,M3F,M3J,M3U,M4A,M4B,M4C,M4D,M5A,M5B,M5C,M5D
MR1,MR3M73,M74,M83,M84,M88,M90,M94,M95,M96,M97,M98
MJ1,MK2,MK7,MK9
M6A,M6B,M6E,M6F,M6J,M6U,M7A,M7B,M7C,M7D,M8A,M8B,M8C,M8D
MV1,MV3</t>
  </si>
  <si>
    <t>M55,MG1
M3G,M5J,M5K,M5L,M5M
MR4M91,ML1
M6G,M8J,M8K,M8L,M8M
MV4</t>
  </si>
  <si>
    <t>N01,N02,N11,N12,N16,N18,N22,N23,N24,N25,N26
NA1,NB2,NB7,NB9
N0A,N0B,N0E,N0F,N0J,N0U,N1A,N1B,N1C,N1D,N2A,N2B,N2C,N2D
NM1,NM3N37,N38,N47,N48,N52,N54,N58,N59,N60,N61,N62
NE1,NF2,NF7,NF9
N3A,N3B,N3E,N3F,N3J,N3U,N4A,N4B,N4C,N4D,N5A,N5B,N5C,N5D
NR1,NR3N73,N74,N83,N84,N88,N90,N94,N95,N96,N97,N98
NJ1,NK2,NK7,NK9
N6A,N6B,N6E,N6F,N6J,N6U,N7A,N7B,N7C,N7D,N8A,N8B,N8C,N8D
NV1,NV3</t>
  </si>
  <si>
    <t>N55,NG1
N3G,N5J,N5K,N5L,N5M
NR4N91,NL1
N6G,N8J,N8K,N8L,N8M
NV4</t>
  </si>
  <si>
    <t>H0U, H3U, H6U</t>
  </si>
  <si>
    <t>G0U, G3U, G6U</t>
  </si>
  <si>
    <t>F0U, F3U, F6U</t>
  </si>
  <si>
    <t>E0U, E3U, E6U</t>
  </si>
  <si>
    <t>D0U, D3U, D6U</t>
  </si>
  <si>
    <t>D5K, D8K</t>
  </si>
  <si>
    <t>A5K, A8K</t>
  </si>
  <si>
    <t>B0U, B3U, B6U</t>
  </si>
  <si>
    <t xml:space="preserve">B5K, B8K </t>
  </si>
  <si>
    <t>C0U, C3U, C6U</t>
  </si>
  <si>
    <t>C5K, C8K</t>
  </si>
  <si>
    <t>E5K, E8K</t>
  </si>
  <si>
    <t>F5K, F8K</t>
  </si>
  <si>
    <t>H5K, H8K</t>
  </si>
  <si>
    <t>J5K, J8K</t>
  </si>
  <si>
    <t>J0U, J3U, J6U</t>
  </si>
  <si>
    <t>K5K, K8K</t>
  </si>
  <si>
    <t>K0U, K3U, K6U</t>
  </si>
  <si>
    <t>L0U, L3U, L6U</t>
  </si>
  <si>
    <t>L5K, L8K</t>
  </si>
  <si>
    <t>M5K, M8K</t>
  </si>
  <si>
    <t>M0U, M3U, M6U</t>
  </si>
  <si>
    <t>N5K, N8K</t>
  </si>
  <si>
    <t>N0U, N3U, N6U</t>
  </si>
  <si>
    <t>P0U, P3U, P6U</t>
  </si>
  <si>
    <t>P5K, P8K</t>
  </si>
  <si>
    <t>A55, AG1
A3G,A5J,A5K,A5L,A5M
AR4A91,AL1
A6G,A8J,A8K,A8L,A8M
AV4</t>
  </si>
  <si>
    <t>BL2, No generic mirrors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</si>
</sst>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Black]General;[Black]\-General;;[Black]@"/>
    <numFmt numFmtId="181" formatCode=";;"/>
    <numFmt numFmtId="182" formatCode="#,##0.000;[Red]#,##0.000"/>
    <numFmt numFmtId="183" formatCode="#,##0.00;[Red]#,##0.00"/>
    <numFmt numFmtId="184" formatCode="_-* #,##0.000_-;\-* #,##0.000_-;_-* &quot;-&quot;??_-;_-@_-"/>
    <numFmt numFmtId="185" formatCode="0.000;\(0.000\);"/>
    <numFmt numFmtId="186" formatCode="0.00;\(0.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1"/>
      <color rgb="FFFF00FF"/>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10"/>
      <color indexed="8"/>
      <name val="Arial"/>
      <family val="2"/>
    </font>
    <font>
      <b/>
      <sz val="11"/>
      <color indexed="8"/>
      <name val="Arial"/>
      <family val="2"/>
    </font>
    <font>
      <sz val="8"/>
      <name val="Arial"/>
      <family val="2"/>
    </font>
    <font>
      <b/>
      <sz val="10"/>
      <name val="Trebuchet MS"/>
      <family val="2"/>
    </font>
    <font>
      <b/>
      <sz val="11"/>
      <color theme="0"/>
      <name val="Trebuchet MS"/>
      <family val="2"/>
    </font>
    <font>
      <b/>
      <sz val="11"/>
      <name val="Trebuchet MS"/>
      <family val="2"/>
    </font>
    <font>
      <b/>
      <sz val="11"/>
      <color indexed="8"/>
      <name val="Trebuchet MS"/>
      <family val="2"/>
    </font>
    <font>
      <sz val="20"/>
      <color rgb="FFFF0000"/>
      <name val="Arial"/>
      <family val="2"/>
    </font>
    <font>
      <b/>
      <sz val="11"/>
      <color theme="0"/>
      <name val="Calibri"/>
      <family val="2"/>
      <scheme val="minor"/>
    </font>
    <font>
      <b/>
      <sz val="11"/>
      <color theme="3"/>
      <name val="Calibri"/>
      <family val="2"/>
      <scheme val="minor"/>
    </font>
    <font>
      <sz val="10"/>
      <name val="Trebuchet MS"/>
      <family val="2"/>
    </font>
    <font>
      <sz val="11"/>
      <name val="Trebuchet MS"/>
      <family val="2"/>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theme="0"/>
        <bgColor rgb="FF000000"/>
      </patternFill>
    </fill>
    <fill>
      <patternFill patternType="solid">
        <fgColor theme="0"/>
        <bgColor indexed="55"/>
      </patternFill>
    </fill>
    <fill>
      <patternFill patternType="solid">
        <fgColor theme="0" tint="-0.34998626667073579"/>
        <bgColor indexed="64"/>
      </patternFill>
    </fill>
    <fill>
      <patternFill patternType="solid">
        <fgColor rgb="FFC0C0C0"/>
        <bgColor indexed="64"/>
      </patternFill>
    </fill>
    <fill>
      <patternFill patternType="solid">
        <fgColor rgb="FFBFBFBF"/>
        <bgColor indexed="64"/>
      </patternFill>
    </fill>
    <fill>
      <patternFill patternType="solid">
        <fgColor rgb="FF4B86CD"/>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indexed="64"/>
      </top>
      <bottom/>
      <diagonal/>
    </border>
  </borders>
  <cellStyleXfs count="45">
    <xf numFmtId="0" fontId="0"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1" fillId="0" borderId="9" applyNumberFormat="0" applyFill="0" applyAlignment="0" applyProtection="0"/>
    <xf numFmtId="0" fontId="15" fillId="0" borderId="10" applyNumberFormat="0" applyFill="0" applyAlignment="0" applyProtection="0"/>
    <xf numFmtId="0" fontId="11" fillId="0" borderId="0"/>
    <xf numFmtId="43" fontId="11" fillId="0" borderId="0" applyFont="0" applyFill="0" applyBorder="0" applyAlignment="0" applyProtection="0"/>
    <xf numFmtId="0" fontId="26" fillId="18" borderId="0" applyNumberFormat="0" applyBorder="0" applyAlignment="0" applyProtection="0"/>
    <xf numFmtId="0" fontId="9" fillId="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9" fillId="21" borderId="0" applyNumberFormat="0" applyBorder="0" applyAlignment="0" applyProtection="0"/>
    <xf numFmtId="0" fontId="26" fillId="22" borderId="0" applyNumberFormat="0" applyBorder="0" applyAlignment="0" applyProtection="0"/>
    <xf numFmtId="0" fontId="31" fillId="0" borderId="0"/>
    <xf numFmtId="0" fontId="33" fillId="27" borderId="0" applyNumberFormat="0" applyBorder="0" applyAlignment="0" applyProtection="0"/>
    <xf numFmtId="0" fontId="7" fillId="0" borderId="0"/>
    <xf numFmtId="9" fontId="7" fillId="0" borderId="0" applyFont="0" applyFill="0" applyBorder="0" applyAlignment="0" applyProtection="0"/>
    <xf numFmtId="0" fontId="6" fillId="0" borderId="0"/>
    <xf numFmtId="43" fontId="42" fillId="0" borderId="0" applyFont="0" applyFill="0" applyBorder="0" applyAlignment="0" applyProtection="0"/>
    <xf numFmtId="0" fontId="44" fillId="0" borderId="0"/>
    <xf numFmtId="0" fontId="5" fillId="0" borderId="0"/>
    <xf numFmtId="0" fontId="53" fillId="0" borderId="0" applyNumberFormat="0" applyFill="0" applyBorder="0" applyAlignment="0" applyProtection="0"/>
    <xf numFmtId="43" fontId="11" fillId="0" borderId="0" applyFont="0" applyFill="0" applyBorder="0" applyAlignment="0" applyProtection="0"/>
    <xf numFmtId="0" fontId="5" fillId="0" borderId="0"/>
    <xf numFmtId="0" fontId="5" fillId="0" borderId="0" applyNumberFormat="0" applyFill="0" applyBorder="0" applyAlignment="0" applyProtection="0">
      <alignment horizontal="left"/>
    </xf>
    <xf numFmtId="0" fontId="8" fillId="6" borderId="0" applyNumberFormat="0" applyBorder="0" applyAlignment="0" applyProtection="0"/>
    <xf numFmtId="0" fontId="8" fillId="21" borderId="0" applyNumberFormat="0" applyBorder="0" applyAlignment="0" applyProtection="0"/>
    <xf numFmtId="0" fontId="33" fillId="27" borderId="0" applyNumberFormat="0" applyBorder="0" applyAlignment="0" applyProtection="0"/>
    <xf numFmtId="49" fontId="52" fillId="44" borderId="0" applyNumberFormat="0" applyBorder="0" applyAlignment="0">
      <alignment horizontal="left" vertical="center" wrapText="1"/>
    </xf>
    <xf numFmtId="43" fontId="11" fillId="0" borderId="0" applyFont="0" applyFill="0" applyBorder="0" applyAlignment="0" applyProtection="0"/>
    <xf numFmtId="0" fontId="4"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cellStyleXfs>
  <cellXfs count="60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49" fontId="19" fillId="5" borderId="7" xfId="2" applyNumberFormat="1" applyFont="1" applyAlignment="1" applyProtection="1">
      <alignment horizontal="center" vertical="center" wrapText="1"/>
      <protection locked="0"/>
    </xf>
    <xf numFmtId="0" fontId="11" fillId="0" borderId="0" xfId="6" applyAlignment="1">
      <alignment horizontal="center" vertical="top" wrapText="1"/>
    </xf>
    <xf numFmtId="0" fontId="11" fillId="0" borderId="0" xfId="6"/>
    <xf numFmtId="0" fontId="11" fillId="0" borderId="0" xfId="6" applyAlignment="1">
      <alignment horizontal="left"/>
    </xf>
    <xf numFmtId="0" fontId="11" fillId="0" borderId="0" xfId="6" applyAlignment="1">
      <alignment horizontal="center" vertical="center" wrapText="1"/>
    </xf>
    <xf numFmtId="49" fontId="23" fillId="8" borderId="1" xfId="0" applyNumberFormat="1" applyFont="1" applyFill="1" applyBorder="1" applyAlignment="1" applyProtection="1">
      <alignment horizontal="center" vertical="center" wrapText="1"/>
      <protection locked="0"/>
    </xf>
    <xf numFmtId="174" fontId="23" fillId="9" borderId="1" xfId="0" applyNumberFormat="1" applyFont="1" applyFill="1" applyBorder="1" applyAlignment="1" applyProtection="1">
      <alignment horizontal="center" vertical="center"/>
      <protection locked="0"/>
    </xf>
    <xf numFmtId="174"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0" fontId="0" fillId="12" borderId="0" xfId="0" applyFill="1"/>
    <xf numFmtId="0" fontId="17" fillId="2" borderId="0" xfId="3" applyFill="1" applyAlignment="1" applyProtection="1">
      <alignment vertical="center"/>
    </xf>
    <xf numFmtId="0" fontId="11" fillId="2" borderId="8" xfId="6" quotePrefix="1" applyFill="1" applyBorder="1" applyAlignment="1">
      <alignment vertical="center" wrapText="1"/>
    </xf>
    <xf numFmtId="0" fontId="12" fillId="7" borderId="1" xfId="6" applyFont="1" applyFill="1" applyBorder="1" applyAlignment="1">
      <alignment horizontal="center" vertical="center" wrapText="1"/>
    </xf>
    <xf numFmtId="0" fontId="11" fillId="0" borderId="0" xfId="0" applyFont="1" applyProtection="1">
      <protection locked="0"/>
    </xf>
    <xf numFmtId="49" fontId="15" fillId="6" borderId="0" xfId="1" quotePrefix="1" applyNumberFormat="1" applyFill="1" applyAlignment="1" applyProtection="1">
      <alignment horizontal="left" vertical="center" wrapText="1"/>
      <protection locked="0"/>
    </xf>
    <xf numFmtId="49" fontId="15"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5" fillId="6" borderId="0" xfId="1" applyNumberFormat="1" applyFill="1" applyBorder="1" applyAlignment="1" applyProtection="1">
      <alignment vertical="center" wrapText="1"/>
      <protection locked="0"/>
    </xf>
    <xf numFmtId="49" fontId="15" fillId="0" borderId="0" xfId="5" applyNumberFormat="1" applyBorder="1" applyAlignment="1" applyProtection="1">
      <alignment vertical="center"/>
      <protection locked="0"/>
    </xf>
    <xf numFmtId="0" fontId="12" fillId="7" borderId="6" xfId="0" applyFont="1" applyFill="1" applyBorder="1" applyAlignment="1" applyProtection="1">
      <alignment vertical="center" wrapText="1"/>
      <protection locked="0"/>
    </xf>
    <xf numFmtId="0" fontId="0" fillId="12" borderId="0" xfId="0" applyFill="1" applyAlignment="1">
      <alignment vertical="center"/>
    </xf>
    <xf numFmtId="0" fontId="27" fillId="15" borderId="1" xfId="0" applyFont="1" applyFill="1" applyBorder="1" applyAlignment="1" applyProtection="1">
      <alignment horizontal="center" vertical="center" wrapText="1"/>
      <protection locked="0"/>
    </xf>
    <xf numFmtId="0" fontId="27" fillId="16" borderId="1" xfId="0" applyFont="1" applyFill="1" applyBorder="1" applyAlignment="1" applyProtection="1">
      <alignment horizontal="center" vertical="center" wrapText="1"/>
      <protection locked="0"/>
    </xf>
    <xf numFmtId="0" fontId="12" fillId="17" borderId="1" xfId="0" applyFont="1" applyFill="1" applyBorder="1" applyAlignment="1" applyProtection="1">
      <alignment horizontal="center" vertical="center" wrapText="1"/>
      <protection locked="0"/>
    </xf>
    <xf numFmtId="0" fontId="20" fillId="12" borderId="0" xfId="1" applyNumberFormat="1" applyFont="1" applyFill="1" applyBorder="1" applyAlignment="1">
      <alignment horizontal="center" vertical="center" wrapText="1"/>
    </xf>
    <xf numFmtId="0" fontId="20" fillId="12" borderId="0" xfId="1" applyNumberFormat="1" applyFont="1" applyFill="1" applyBorder="1" applyAlignment="1" applyProtection="1">
      <alignment horizontal="center" vertical="center" wrapText="1"/>
    </xf>
    <xf numFmtId="0" fontId="20" fillId="12" borderId="12" xfId="1" applyNumberFormat="1" applyFont="1" applyFill="1" applyBorder="1" applyAlignment="1">
      <alignment horizontal="center" vertical="center" wrapText="1"/>
    </xf>
    <xf numFmtId="0" fontId="12" fillId="12" borderId="0" xfId="0" applyFont="1" applyFill="1" applyAlignment="1">
      <alignment horizontal="left" vertical="center" wrapText="1"/>
    </xf>
    <xf numFmtId="0" fontId="11" fillId="12" borderId="0" xfId="0" applyFont="1" applyFill="1" applyAlignment="1">
      <alignment horizontal="left" vertical="center" wrapText="1"/>
    </xf>
    <xf numFmtId="0" fontId="20" fillId="12" borderId="0" xfId="1" applyNumberFormat="1" applyFont="1" applyFill="1" applyBorder="1" applyAlignment="1">
      <alignment vertical="center" wrapText="1"/>
    </xf>
    <xf numFmtId="14" fontId="11" fillId="0" borderId="0" xfId="6" applyNumberFormat="1"/>
    <xf numFmtId="0" fontId="11" fillId="0" borderId="0" xfId="6" quotePrefix="1" applyAlignment="1">
      <alignment horizontal="left"/>
    </xf>
    <xf numFmtId="0" fontId="17" fillId="0" borderId="0" xfId="3" applyAlignment="1" applyProtection="1"/>
    <xf numFmtId="0" fontId="17" fillId="2" borderId="0" xfId="3" applyFill="1" applyAlignment="1" applyProtection="1">
      <alignment vertical="center"/>
      <protection hidden="1"/>
    </xf>
    <xf numFmtId="172" fontId="11" fillId="24" borderId="0" xfId="6" applyNumberFormat="1" applyFill="1"/>
    <xf numFmtId="173" fontId="11" fillId="24" borderId="0" xfId="6" applyNumberFormat="1" applyFill="1"/>
    <xf numFmtId="0" fontId="11" fillId="24" borderId="0" xfId="6" applyFill="1"/>
    <xf numFmtId="0" fontId="11" fillId="24" borderId="0" xfId="6" applyFill="1" applyAlignment="1">
      <alignment horizontal="left"/>
    </xf>
    <xf numFmtId="0" fontId="11" fillId="11" borderId="1" xfId="13" applyFont="1" applyFill="1" applyBorder="1" applyAlignment="1" applyProtection="1">
      <alignment vertical="center"/>
      <protection locked="0"/>
    </xf>
    <xf numFmtId="176" fontId="11" fillId="26" borderId="1" xfId="10" applyNumberFormat="1" applyFont="1" applyFill="1" applyBorder="1" applyAlignment="1" applyProtection="1">
      <alignment vertical="center"/>
      <protection locked="0"/>
    </xf>
    <xf numFmtId="0" fontId="20"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8" quotePrefix="1" applyFont="1" applyFill="1" applyBorder="1" applyAlignment="1" applyProtection="1">
      <alignment horizontal="center" vertical="center" wrapText="1"/>
    </xf>
    <xf numFmtId="0" fontId="12" fillId="7" borderId="1" xfId="0" applyFont="1" applyFill="1" applyBorder="1" applyAlignment="1">
      <alignment horizontal="left" vertical="center" wrapText="1"/>
    </xf>
    <xf numFmtId="0" fontId="11" fillId="11" borderId="1" xfId="13" applyFont="1" applyFill="1" applyBorder="1" applyAlignment="1" applyProtection="1">
      <alignment vertical="center" wrapText="1"/>
    </xf>
    <xf numFmtId="0" fontId="11" fillId="23" borderId="1" xfId="13" applyFont="1" applyFill="1" applyBorder="1" applyAlignment="1" applyProtection="1">
      <alignment vertical="center" wrapText="1"/>
    </xf>
    <xf numFmtId="0" fontId="11" fillId="7" borderId="1" xfId="0" applyFont="1" applyFill="1" applyBorder="1" applyAlignment="1">
      <alignment horizontal="center" vertical="center" wrapText="1"/>
    </xf>
    <xf numFmtId="176" fontId="9" fillId="25" borderId="1" xfId="9" applyNumberFormat="1" applyFill="1" applyBorder="1" applyAlignment="1" applyProtection="1">
      <alignment vertical="center"/>
      <protection locked="0"/>
    </xf>
    <xf numFmtId="177" fontId="9" fillId="25" borderId="1" xfId="9" applyNumberFormat="1" applyFill="1" applyBorder="1" applyAlignment="1" applyProtection="1">
      <alignment vertical="center"/>
    </xf>
    <xf numFmtId="177" fontId="11" fillId="26" borderId="1" xfId="10" applyNumberFormat="1" applyFont="1" applyFill="1" applyBorder="1" applyAlignment="1" applyProtection="1">
      <alignment vertical="center"/>
    </xf>
    <xf numFmtId="178" fontId="9" fillId="25" borderId="5" xfId="9" applyNumberFormat="1" applyFill="1" applyBorder="1" applyAlignment="1" applyProtection="1">
      <alignment vertical="center"/>
    </xf>
    <xf numFmtId="0" fontId="30" fillId="0" borderId="0" xfId="6" applyFont="1"/>
    <xf numFmtId="49" fontId="15" fillId="6" borderId="0" xfId="1" quotePrefix="1" applyNumberFormat="1" applyFill="1" applyAlignment="1" applyProtection="1">
      <alignment horizontal="center" vertical="center" wrapText="1"/>
      <protection locked="0"/>
    </xf>
    <xf numFmtId="0" fontId="17" fillId="0" borderId="0" xfId="3" applyFill="1" applyAlignment="1" applyProtection="1">
      <alignment horizontal="left" vertical="center"/>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9" fontId="24" fillId="13" borderId="1" xfId="0" applyNumberFormat="1" applyFont="1" applyFill="1" applyBorder="1" applyAlignment="1" applyProtection="1">
      <alignment horizontal="center" vertical="center"/>
      <protection locked="0"/>
    </xf>
    <xf numFmtId="179" fontId="23" fillId="14" borderId="1" xfId="0" applyNumberFormat="1" applyFont="1" applyFill="1" applyBorder="1" applyAlignment="1" applyProtection="1">
      <alignment horizontal="center" vertical="center"/>
      <protection locked="0"/>
    </xf>
    <xf numFmtId="179" fontId="24" fillId="15" borderId="1" xfId="0" applyNumberFormat="1" applyFont="1" applyFill="1" applyBorder="1" applyAlignment="1" applyProtection="1">
      <alignment horizontal="center" vertical="center"/>
      <protection locked="0"/>
    </xf>
    <xf numFmtId="179" fontId="24" fillId="16" borderId="1" xfId="0" applyNumberFormat="1" applyFont="1" applyFill="1" applyBorder="1" applyAlignment="1" applyProtection="1">
      <alignment horizontal="center" vertical="center"/>
      <protection locked="0"/>
    </xf>
    <xf numFmtId="179" fontId="23" fillId="17" borderId="1" xfId="0" applyNumberFormat="1" applyFont="1" applyFill="1" applyBorder="1" applyAlignment="1" applyProtection="1">
      <alignment horizontal="center" vertical="center"/>
      <protection locked="0"/>
    </xf>
    <xf numFmtId="0" fontId="11" fillId="12" borderId="1" xfId="0" applyFont="1" applyFill="1" applyBorder="1" applyAlignment="1">
      <alignment horizontal="center" vertical="center" wrapText="1"/>
    </xf>
    <xf numFmtId="0" fontId="11" fillId="2" borderId="0" xfId="6" applyFill="1" applyAlignment="1">
      <alignment vertical="center"/>
    </xf>
    <xf numFmtId="0" fontId="11" fillId="2" borderId="0" xfId="6" applyFill="1"/>
    <xf numFmtId="0" fontId="11" fillId="12" borderId="0" xfId="6" applyFill="1"/>
    <xf numFmtId="0" fontId="11" fillId="12" borderId="0" xfId="6" applyFill="1" applyAlignment="1">
      <alignment vertical="center"/>
    </xf>
    <xf numFmtId="0" fontId="27" fillId="13" borderId="1" xfId="6" applyFont="1" applyFill="1" applyBorder="1" applyAlignment="1" applyProtection="1">
      <alignment horizontal="center" vertical="center" wrapText="1"/>
      <protection locked="0"/>
    </xf>
    <xf numFmtId="0" fontId="27" fillId="15" borderId="1" xfId="6" applyFont="1" applyFill="1" applyBorder="1" applyAlignment="1" applyProtection="1">
      <alignment horizontal="center" vertical="center" wrapText="1"/>
      <protection locked="0"/>
    </xf>
    <xf numFmtId="0" fontId="27" fillId="16" borderId="1" xfId="6" applyFont="1" applyFill="1" applyBorder="1" applyAlignment="1" applyProtection="1">
      <alignment horizontal="center" vertical="center" wrapText="1"/>
      <protection locked="0"/>
    </xf>
    <xf numFmtId="0" fontId="12" fillId="17" borderId="1" xfId="6" applyFont="1" applyFill="1" applyBorder="1" applyAlignment="1" applyProtection="1">
      <alignment horizontal="center" vertical="center" wrapText="1"/>
      <protection locked="0"/>
    </xf>
    <xf numFmtId="0" fontId="11" fillId="0" borderId="6" xfId="6" applyBorder="1" applyAlignment="1">
      <alignment horizontal="center" vertical="center" wrapText="1"/>
    </xf>
    <xf numFmtId="0" fontId="11" fillId="12" borderId="1" xfId="6" applyFill="1" applyBorder="1" applyAlignment="1">
      <alignment horizontal="center" vertical="center" wrapText="1"/>
    </xf>
    <xf numFmtId="0" fontId="11" fillId="0" borderId="1" xfId="6" applyBorder="1" applyAlignment="1">
      <alignment horizontal="center" vertical="center" wrapText="1"/>
    </xf>
    <xf numFmtId="0" fontId="11" fillId="4" borderId="1" xfId="6" applyFill="1" applyBorder="1" applyAlignment="1">
      <alignment horizontal="center" vertical="center" wrapText="1"/>
    </xf>
    <xf numFmtId="0" fontId="11" fillId="2" borderId="0" xfId="6" applyFill="1" applyAlignment="1">
      <alignment horizontal="center" vertical="center"/>
    </xf>
    <xf numFmtId="2" fontId="11" fillId="2" borderId="0" xfId="6" applyNumberFormat="1" applyFill="1" applyAlignment="1">
      <alignment horizontal="center" vertical="center"/>
    </xf>
    <xf numFmtId="164" fontId="11" fillId="2" borderId="0" xfId="6" applyNumberFormat="1" applyFill="1" applyAlignment="1">
      <alignment horizontal="center" vertical="center"/>
    </xf>
    <xf numFmtId="165" fontId="11" fillId="2" borderId="0" xfId="6" applyNumberFormat="1" applyFill="1" applyAlignment="1">
      <alignment horizontal="center" vertical="center"/>
    </xf>
    <xf numFmtId="0" fontId="12" fillId="0" borderId="6" xfId="0" applyFont="1" applyBorder="1" applyAlignment="1">
      <alignment horizontal="left" vertical="center" wrapText="1" indent="1"/>
    </xf>
    <xf numFmtId="174" fontId="24" fillId="13" borderId="1" xfId="0" applyNumberFormat="1" applyFont="1" applyFill="1" applyBorder="1" applyAlignment="1" applyProtection="1">
      <alignment horizontal="center" vertical="center"/>
      <protection locked="0"/>
    </xf>
    <xf numFmtId="174" fontId="23" fillId="14" borderId="1" xfId="0" applyNumberFormat="1" applyFont="1" applyFill="1" applyBorder="1" applyAlignment="1" applyProtection="1">
      <alignment horizontal="center" vertical="center"/>
      <protection locked="0"/>
    </xf>
    <xf numFmtId="174" fontId="24" fillId="15" borderId="1" xfId="0" applyNumberFormat="1" applyFont="1" applyFill="1" applyBorder="1" applyAlignment="1" applyProtection="1">
      <alignment horizontal="center" vertical="center"/>
      <protection locked="0"/>
    </xf>
    <xf numFmtId="0" fontId="11" fillId="28" borderId="6" xfId="0" applyFont="1" applyFill="1" applyBorder="1" applyAlignment="1">
      <alignment horizontal="center" vertical="center" wrapText="1"/>
    </xf>
    <xf numFmtId="0" fontId="12" fillId="0" borderId="15" xfId="0" applyFont="1" applyBorder="1" applyAlignment="1">
      <alignment vertical="center" wrapText="1"/>
    </xf>
    <xf numFmtId="0" fontId="17" fillId="0" borderId="0" xfId="3" applyFill="1" applyAlignment="1" applyProtection="1">
      <alignment vertical="center"/>
      <protection hidden="1"/>
    </xf>
    <xf numFmtId="181" fontId="11" fillId="4" borderId="1"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12" fillId="7" borderId="1" xfId="0" applyFont="1" applyFill="1" applyBorder="1" applyAlignment="1">
      <alignment horizontal="center" vertical="center" wrapText="1"/>
    </xf>
    <xf numFmtId="0" fontId="14" fillId="0" borderId="1" xfId="0" applyFont="1" applyBorder="1" applyAlignment="1">
      <alignment vertical="top" wrapText="1"/>
    </xf>
    <xf numFmtId="0" fontId="17" fillId="2" borderId="0" xfId="3" applyFill="1" applyAlignment="1" applyProtection="1">
      <alignment horizontal="left" vertical="center"/>
    </xf>
    <xf numFmtId="0" fontId="11" fillId="2" borderId="8" xfId="0" quotePrefix="1" applyFont="1" applyFill="1" applyBorder="1" applyAlignment="1">
      <alignment vertical="center" wrapText="1"/>
    </xf>
    <xf numFmtId="0" fontId="13" fillId="2" borderId="0" xfId="6" applyFont="1" applyFill="1" applyAlignment="1">
      <alignment vertical="center"/>
    </xf>
    <xf numFmtId="0" fontId="13" fillId="12" borderId="0" xfId="6" applyFont="1" applyFill="1" applyAlignment="1">
      <alignment vertical="center"/>
    </xf>
    <xf numFmtId="0" fontId="35" fillId="30" borderId="0" xfId="1" applyNumberFormat="1" applyFont="1" applyFill="1" applyBorder="1" applyAlignment="1" applyProtection="1">
      <alignment horizontal="center" vertical="center" wrapText="1"/>
    </xf>
    <xf numFmtId="43" fontId="35" fillId="30" borderId="0" xfId="7" applyFont="1" applyFill="1" applyBorder="1" applyAlignment="1" applyProtection="1">
      <alignment horizontal="center" vertical="center" wrapText="1"/>
    </xf>
    <xf numFmtId="0" fontId="12" fillId="7" borderId="1" xfId="6" quotePrefix="1"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12" fillId="7" borderId="1" xfId="6" applyNumberFormat="1" applyFont="1" applyFill="1" applyBorder="1" applyAlignment="1">
      <alignment horizontal="center" vertical="center" wrapText="1"/>
    </xf>
    <xf numFmtId="0" fontId="11" fillId="33" borderId="1" xfId="0" applyFont="1" applyFill="1" applyBorder="1" applyAlignment="1">
      <alignment horizontal="center" vertical="center" wrapText="1"/>
    </xf>
    <xf numFmtId="1" fontId="11" fillId="33" borderId="1" xfId="0" applyNumberFormat="1" applyFont="1" applyFill="1" applyBorder="1" applyAlignment="1">
      <alignment horizontal="center" vertical="center" wrapText="1"/>
    </xf>
    <xf numFmtId="49" fontId="11" fillId="33" borderId="1" xfId="0" applyNumberFormat="1" applyFont="1" applyFill="1" applyBorder="1" applyAlignment="1">
      <alignment horizontal="center" vertical="center" wrapText="1"/>
    </xf>
    <xf numFmtId="169" fontId="11" fillId="33" borderId="1" xfId="0" applyNumberFormat="1" applyFont="1" applyFill="1" applyBorder="1" applyAlignment="1">
      <alignment horizontal="left" vertical="center" wrapText="1"/>
    </xf>
    <xf numFmtId="0" fontId="11" fillId="33" borderId="1" xfId="0" applyFont="1" applyFill="1" applyBorder="1" applyAlignment="1">
      <alignment horizontal="left" vertical="center" wrapText="1"/>
    </xf>
    <xf numFmtId="182" fontId="37" fillId="34" borderId="1" xfId="7" applyNumberFormat="1" applyFont="1" applyFill="1" applyBorder="1" applyAlignment="1" applyProtection="1">
      <alignment horizontal="center" vertical="center"/>
    </xf>
    <xf numFmtId="183" fontId="37" fillId="34" borderId="1" xfId="7" applyNumberFormat="1" applyFont="1" applyFill="1" applyBorder="1" applyAlignment="1" applyProtection="1">
      <alignment horizontal="center" vertical="center"/>
    </xf>
    <xf numFmtId="169" fontId="37" fillId="33" borderId="1" xfId="6" applyNumberFormat="1" applyFont="1" applyFill="1" applyBorder="1" applyAlignment="1">
      <alignment horizontal="right" vertical="center"/>
    </xf>
    <xf numFmtId="43" fontId="37" fillId="33" borderId="1" xfId="7" applyFont="1" applyFill="1" applyBorder="1" applyAlignment="1" applyProtection="1">
      <alignment horizontal="right" vertical="center"/>
    </xf>
    <xf numFmtId="0" fontId="37" fillId="33" borderId="1" xfId="6" applyFont="1" applyFill="1" applyBorder="1" applyAlignment="1">
      <alignment horizontal="right" vertical="center"/>
    </xf>
    <xf numFmtId="4" fontId="37" fillId="34" borderId="1" xfId="7" applyNumberFormat="1" applyFont="1" applyFill="1" applyBorder="1" applyAlignment="1" applyProtection="1">
      <alignment horizontal="center" vertical="center"/>
    </xf>
    <xf numFmtId="0" fontId="11" fillId="30" borderId="0" xfId="6" applyFill="1" applyAlignment="1">
      <alignment vertical="center"/>
    </xf>
    <xf numFmtId="0" fontId="11" fillId="30" borderId="0" xfId="6" applyFill="1" applyAlignment="1">
      <alignment horizontal="center" vertical="center"/>
    </xf>
    <xf numFmtId="166" fontId="11" fillId="30" borderId="0" xfId="6" applyNumberFormat="1" applyFill="1" applyAlignment="1">
      <alignment horizontal="center" vertical="center"/>
    </xf>
    <xf numFmtId="0" fontId="11" fillId="30" borderId="0" xfId="6" applyFill="1"/>
    <xf numFmtId="43" fontId="11" fillId="30" borderId="0" xfId="7" applyFont="1" applyFill="1" applyBorder="1" applyAlignment="1" applyProtection="1">
      <alignment vertical="center"/>
    </xf>
    <xf numFmtId="0" fontId="11" fillId="33" borderId="1" xfId="6" applyFill="1" applyBorder="1" applyAlignment="1">
      <alignment horizontal="center" vertical="center" wrapText="1"/>
    </xf>
    <xf numFmtId="1" fontId="11" fillId="33" borderId="1" xfId="6" applyNumberFormat="1" applyFill="1" applyBorder="1" applyAlignment="1">
      <alignment horizontal="left" vertical="center" wrapText="1"/>
    </xf>
    <xf numFmtId="49" fontId="11" fillId="33" borderId="1" xfId="6" applyNumberFormat="1" applyFill="1" applyBorder="1" applyAlignment="1">
      <alignment horizontal="center" vertical="center" wrapText="1"/>
    </xf>
    <xf numFmtId="0" fontId="11" fillId="33" borderId="1" xfId="6" applyFill="1" applyBorder="1" applyAlignment="1">
      <alignment horizontal="left" vertical="center" wrapText="1"/>
    </xf>
    <xf numFmtId="174" fontId="37" fillId="34" borderId="1" xfId="6" applyNumberFormat="1" applyFont="1" applyFill="1" applyBorder="1" applyAlignment="1">
      <alignment horizontal="center" vertical="center"/>
    </xf>
    <xf numFmtId="164" fontId="37" fillId="34" borderId="1" xfId="6" applyNumberFormat="1" applyFont="1" applyFill="1" applyBorder="1" applyAlignment="1">
      <alignment horizontal="center" vertical="center"/>
    </xf>
    <xf numFmtId="174" fontId="37" fillId="33" borderId="1" xfId="6" applyNumberFormat="1" applyFont="1" applyFill="1" applyBorder="1" applyAlignment="1">
      <alignment horizontal="center" vertical="center"/>
    </xf>
    <xf numFmtId="164" fontId="37" fillId="33" borderId="1" xfId="6" applyNumberFormat="1" applyFont="1" applyFill="1" applyBorder="1" applyAlignment="1">
      <alignment horizontal="center" vertical="center"/>
    </xf>
    <xf numFmtId="169" fontId="11" fillId="33" borderId="1" xfId="6" applyNumberFormat="1" applyFill="1" applyBorder="1" applyAlignment="1">
      <alignment horizontal="left" vertical="center" wrapText="1"/>
    </xf>
    <xf numFmtId="167" fontId="37" fillId="34" borderId="1" xfId="7" applyNumberFormat="1" applyFont="1" applyFill="1" applyBorder="1" applyAlignment="1" applyProtection="1">
      <alignment horizontal="right" vertical="center"/>
    </xf>
    <xf numFmtId="168" fontId="37" fillId="34" borderId="1" xfId="7" applyNumberFormat="1" applyFont="1" applyFill="1" applyBorder="1" applyAlignment="1" applyProtection="1">
      <alignment horizontal="right" vertical="center"/>
    </xf>
    <xf numFmtId="174" fontId="37" fillId="33" borderId="1" xfId="6" applyNumberFormat="1" applyFont="1" applyFill="1" applyBorder="1" applyAlignment="1">
      <alignment horizontal="right" vertical="center"/>
    </xf>
    <xf numFmtId="164" fontId="37" fillId="33" borderId="1" xfId="6" applyNumberFormat="1" applyFont="1" applyFill="1" applyBorder="1" applyAlignment="1">
      <alignment horizontal="right" vertical="center"/>
    </xf>
    <xf numFmtId="0" fontId="38" fillId="30" borderId="0" xfId="1" applyNumberFormat="1" applyFont="1" applyFill="1" applyBorder="1" applyAlignment="1" applyProtection="1">
      <alignment horizontal="center" vertical="center" wrapText="1"/>
    </xf>
    <xf numFmtId="1" fontId="11" fillId="33" borderId="1" xfId="6" applyNumberFormat="1" applyFill="1" applyBorder="1" applyAlignment="1">
      <alignment horizontal="center" vertical="center" wrapText="1"/>
    </xf>
    <xf numFmtId="165" fontId="37" fillId="34" borderId="1" xfId="0" applyNumberFormat="1" applyFont="1" applyFill="1" applyBorder="1" applyAlignment="1">
      <alignment horizontal="center" vertical="center"/>
    </xf>
    <xf numFmtId="4" fontId="37" fillId="34" borderId="1" xfId="0" applyNumberFormat="1" applyFont="1" applyFill="1" applyBorder="1" applyAlignment="1">
      <alignment horizontal="center" vertical="center"/>
    </xf>
    <xf numFmtId="170" fontId="39" fillId="33" borderId="1" xfId="0" applyNumberFormat="1" applyFont="1" applyFill="1" applyBorder="1" applyAlignment="1">
      <alignment horizontal="center" vertical="center"/>
    </xf>
    <xf numFmtId="171" fontId="39" fillId="33" borderId="1" xfId="0" applyNumberFormat="1" applyFont="1" applyFill="1" applyBorder="1" applyAlignment="1">
      <alignment horizontal="center" vertical="center"/>
    </xf>
    <xf numFmtId="170" fontId="39" fillId="34" borderId="1" xfId="0" applyNumberFormat="1" applyFont="1" applyFill="1" applyBorder="1" applyAlignment="1">
      <alignment horizontal="center" vertical="center"/>
    </xf>
    <xf numFmtId="171" fontId="39" fillId="34" borderId="1" xfId="0" applyNumberFormat="1" applyFont="1" applyFill="1" applyBorder="1" applyAlignment="1">
      <alignment horizontal="center" vertical="center"/>
    </xf>
    <xf numFmtId="169" fontId="11" fillId="33" borderId="1" xfId="6" applyNumberFormat="1" applyFill="1" applyBorder="1" applyAlignment="1">
      <alignment horizontal="center" vertical="center" wrapText="1"/>
    </xf>
    <xf numFmtId="166" fontId="37" fillId="34" borderId="1" xfId="6" applyNumberFormat="1" applyFont="1" applyFill="1" applyBorder="1" applyAlignment="1">
      <alignment horizontal="center" vertical="center"/>
    </xf>
    <xf numFmtId="4" fontId="37" fillId="34" borderId="1" xfId="6" applyNumberFormat="1" applyFont="1" applyFill="1" applyBorder="1" applyAlignment="1">
      <alignment horizontal="center" vertical="center"/>
    </xf>
    <xf numFmtId="43" fontId="37" fillId="33" borderId="1" xfId="7" applyFont="1" applyFill="1" applyBorder="1" applyAlignment="1" applyProtection="1">
      <alignment horizontal="center" vertical="center"/>
    </xf>
    <xf numFmtId="0" fontId="12" fillId="0" borderId="1" xfId="6" applyFont="1" applyBorder="1" applyAlignment="1">
      <alignment horizontal="left" vertical="center" wrapText="1"/>
    </xf>
    <xf numFmtId="49" fontId="11" fillId="33" borderId="1" xfId="6" quotePrefix="1" applyNumberFormat="1" applyFill="1" applyBorder="1" applyAlignment="1">
      <alignment horizontal="center" vertical="center" wrapText="1"/>
    </xf>
    <xf numFmtId="170" fontId="39" fillId="34" borderId="1" xfId="6" applyNumberFormat="1" applyFont="1" applyFill="1" applyBorder="1" applyAlignment="1">
      <alignment horizontal="center" vertical="center"/>
    </xf>
    <xf numFmtId="171" fontId="39" fillId="34" borderId="1" xfId="6" applyNumberFormat="1" applyFont="1" applyFill="1" applyBorder="1" applyAlignment="1">
      <alignment horizontal="center" vertical="center"/>
    </xf>
    <xf numFmtId="170" fontId="39" fillId="33" borderId="1" xfId="6" applyNumberFormat="1" applyFont="1" applyFill="1" applyBorder="1" applyAlignment="1">
      <alignment horizontal="center" vertical="center"/>
    </xf>
    <xf numFmtId="171" fontId="39" fillId="33" borderId="1" xfId="6" applyNumberFormat="1" applyFont="1" applyFill="1" applyBorder="1" applyAlignment="1">
      <alignment horizontal="center" vertical="center"/>
    </xf>
    <xf numFmtId="166" fontId="11" fillId="2" borderId="0" xfId="6" applyNumberFormat="1" applyFill="1" applyAlignment="1">
      <alignment horizontal="center" vertical="center"/>
    </xf>
    <xf numFmtId="0" fontId="23" fillId="4" borderId="1" xfId="0" applyFont="1" applyFill="1" applyBorder="1" applyAlignment="1" applyProtection="1">
      <alignment horizontal="center" vertical="center" wrapText="1"/>
      <protection locked="0"/>
    </xf>
    <xf numFmtId="169" fontId="12" fillId="3" borderId="1" xfId="0" applyNumberFormat="1" applyFont="1" applyFill="1" applyBorder="1" applyAlignment="1" applyProtection="1">
      <alignment horizontal="center" vertical="center"/>
      <protection locked="0"/>
    </xf>
    <xf numFmtId="0" fontId="14" fillId="0" borderId="1" xfId="0" applyFont="1" applyBorder="1" applyAlignment="1">
      <alignment horizontal="left" vertical="top" wrapText="1"/>
    </xf>
    <xf numFmtId="174" fontId="12" fillId="14" borderId="3" xfId="0" applyNumberFormat="1" applyFont="1" applyFill="1" applyBorder="1" applyAlignment="1" applyProtection="1">
      <alignment horizontal="center" vertical="center" wrapText="1"/>
      <protection locked="0"/>
    </xf>
    <xf numFmtId="0" fontId="11" fillId="4" borderId="1" xfId="0" applyFont="1" applyFill="1" applyBorder="1" applyAlignment="1">
      <alignment vertical="center" wrapText="1"/>
    </xf>
    <xf numFmtId="0" fontId="11" fillId="12" borderId="3" xfId="0" applyFont="1" applyFill="1" applyBorder="1" applyAlignment="1">
      <alignment horizontal="center" vertical="center" wrapText="1"/>
    </xf>
    <xf numFmtId="0" fontId="12" fillId="0" borderId="16" xfId="0" applyFont="1" applyBorder="1" applyAlignment="1">
      <alignmen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26" xfId="0" applyFont="1" applyBorder="1" applyAlignment="1">
      <alignment horizontal="center" vertical="center" wrapText="1"/>
    </xf>
    <xf numFmtId="0" fontId="17" fillId="0" borderId="0" xfId="3" applyFill="1" applyBorder="1" applyAlignment="1" applyProtection="1">
      <alignment vertical="center"/>
    </xf>
    <xf numFmtId="0" fontId="11" fillId="0" borderId="0" xfId="6" applyAlignment="1">
      <alignment vertical="center"/>
    </xf>
    <xf numFmtId="0" fontId="12" fillId="7" borderId="1" xfId="6" applyFont="1" applyFill="1" applyBorder="1" applyAlignment="1" applyProtection="1">
      <alignment horizontal="center" vertical="center" wrapText="1"/>
      <protection locked="0"/>
    </xf>
    <xf numFmtId="0" fontId="12" fillId="0" borderId="0" xfId="6" applyFont="1" applyAlignment="1">
      <alignment horizontal="left" vertical="center" wrapText="1" indent="1"/>
    </xf>
    <xf numFmtId="0" fontId="11" fillId="12" borderId="0" xfId="6" applyFill="1" applyAlignment="1">
      <alignment wrapText="1"/>
    </xf>
    <xf numFmtId="0" fontId="12" fillId="7" borderId="2" xfId="6" applyFont="1" applyFill="1" applyBorder="1" applyAlignment="1" applyProtection="1">
      <alignment horizontal="center" vertical="center" wrapText="1"/>
      <protection locked="0"/>
    </xf>
    <xf numFmtId="165" fontId="11" fillId="0" borderId="1" xfId="6" applyNumberFormat="1" applyBorder="1" applyAlignment="1">
      <alignment horizontal="center" vertical="center"/>
    </xf>
    <xf numFmtId="0" fontId="11" fillId="0" borderId="3" xfId="6" applyBorder="1" applyAlignment="1">
      <alignment horizontal="left" vertical="center" wrapText="1" indent="1"/>
    </xf>
    <xf numFmtId="0" fontId="11" fillId="0" borderId="5" xfId="6" applyBorder="1" applyAlignment="1">
      <alignment horizontal="left" vertical="center" wrapText="1" indent="1"/>
    </xf>
    <xf numFmtId="0" fontId="11" fillId="12" borderId="1" xfId="6" applyFill="1" applyBorder="1" applyAlignment="1">
      <alignment horizontal="center" vertical="center"/>
    </xf>
    <xf numFmtId="0" fontId="11" fillId="0" borderId="1" xfId="6" quotePrefix="1" applyBorder="1" applyAlignment="1">
      <alignment horizontal="center" vertical="center" wrapText="1"/>
    </xf>
    <xf numFmtId="0" fontId="12" fillId="0" borderId="1" xfId="6" applyFont="1" applyBorder="1" applyAlignment="1">
      <alignment vertical="center" wrapText="1"/>
    </xf>
    <xf numFmtId="0" fontId="12" fillId="0" borderId="0" xfId="6" applyFont="1" applyAlignment="1">
      <alignment vertical="top" wrapText="1"/>
    </xf>
    <xf numFmtId="0" fontId="11" fillId="0" borderId="0" xfId="6" applyAlignment="1">
      <alignment wrapText="1"/>
    </xf>
    <xf numFmtId="0" fontId="12" fillId="0" borderId="8" xfId="6" applyFont="1" applyBorder="1" applyAlignment="1">
      <alignment vertical="top" wrapText="1"/>
    </xf>
    <xf numFmtId="0" fontId="11" fillId="0" borderId="1" xfId="6" applyBorder="1" applyAlignment="1">
      <alignment vertical="center" wrapText="1"/>
    </xf>
    <xf numFmtId="0" fontId="11" fillId="0" borderId="1" xfId="6" applyBorder="1" applyAlignment="1">
      <alignment vertical="center"/>
    </xf>
    <xf numFmtId="0" fontId="11" fillId="0" borderId="1" xfId="6" applyBorder="1" applyAlignment="1">
      <alignment horizontal="center" vertical="center"/>
    </xf>
    <xf numFmtId="0" fontId="17" fillId="12" borderId="0" xfId="3" applyFill="1" applyBorder="1" applyAlignment="1" applyProtection="1">
      <alignment vertical="center"/>
    </xf>
    <xf numFmtId="165" fontId="11" fillId="0" borderId="0" xfId="6" applyNumberFormat="1" applyAlignment="1">
      <alignment vertical="center"/>
    </xf>
    <xf numFmtId="0" fontId="11" fillId="0" borderId="0" xfId="6" applyAlignment="1">
      <alignment horizontal="center" vertical="center"/>
    </xf>
    <xf numFmtId="0" fontId="11" fillId="0" borderId="1" xfId="6" applyBorder="1" applyAlignment="1" applyProtection="1">
      <alignment horizontal="center" vertical="center" wrapText="1"/>
      <protection locked="0"/>
    </xf>
    <xf numFmtId="184" fontId="0" fillId="0" borderId="1" xfId="7" applyNumberFormat="1" applyFont="1" applyBorder="1" applyAlignment="1">
      <alignment vertical="center"/>
    </xf>
    <xf numFmtId="184" fontId="0" fillId="0" borderId="1" xfId="7" applyNumberFormat="1" applyFont="1" applyFill="1" applyBorder="1" applyAlignment="1">
      <alignment vertical="center"/>
    </xf>
    <xf numFmtId="165" fontId="11" fillId="0" borderId="1" xfId="6" applyNumberFormat="1" applyBorder="1" applyAlignment="1" applyProtection="1">
      <alignment horizontal="center" vertical="center" wrapText="1"/>
      <protection locked="0"/>
    </xf>
    <xf numFmtId="1" fontId="11" fillId="0" borderId="1" xfId="6" applyNumberFormat="1" applyBorder="1" applyAlignment="1">
      <alignment horizontal="center" vertical="center"/>
    </xf>
    <xf numFmtId="0" fontId="11" fillId="0" borderId="0" xfId="6" applyAlignment="1">
      <alignment vertical="center" wrapText="1"/>
    </xf>
    <xf numFmtId="0" fontId="0" fillId="30" borderId="0" xfId="0" applyFill="1" applyAlignment="1">
      <alignment vertical="center"/>
    </xf>
    <xf numFmtId="49" fontId="40" fillId="31" borderId="1" xfId="0" applyNumberFormat="1" applyFont="1" applyFill="1" applyBorder="1" applyAlignment="1">
      <alignment horizontal="center" vertical="center" wrapText="1"/>
    </xf>
    <xf numFmtId="49" fontId="11" fillId="33" borderId="1" xfId="0" quotePrefix="1" applyNumberFormat="1" applyFont="1" applyFill="1" applyBorder="1" applyAlignment="1">
      <alignment horizontal="left" vertical="center" wrapText="1"/>
    </xf>
    <xf numFmtId="49" fontId="11" fillId="33" borderId="1" xfId="0" applyNumberFormat="1" applyFont="1" applyFill="1" applyBorder="1" applyAlignment="1">
      <alignment horizontal="left" vertical="center" wrapText="1"/>
    </xf>
    <xf numFmtId="49" fontId="0" fillId="33" borderId="1" xfId="0" applyNumberFormat="1" applyFill="1" applyBorder="1" applyAlignment="1">
      <alignment horizontal="left" vertical="center" wrapText="1"/>
    </xf>
    <xf numFmtId="170" fontId="41" fillId="34" borderId="1" xfId="0" applyNumberFormat="1" applyFont="1" applyFill="1" applyBorder="1" applyAlignment="1">
      <alignment horizontal="center" vertical="center"/>
    </xf>
    <xf numFmtId="171" fontId="41" fillId="34" borderId="1" xfId="0" applyNumberFormat="1" applyFont="1" applyFill="1" applyBorder="1" applyAlignment="1">
      <alignment horizontal="center" vertical="center"/>
    </xf>
    <xf numFmtId="170" fontId="41" fillId="33" borderId="1" xfId="0" applyNumberFormat="1" applyFont="1" applyFill="1" applyBorder="1" applyAlignment="1">
      <alignment horizontal="center" vertical="center"/>
    </xf>
    <xf numFmtId="171" fontId="41" fillId="33" borderId="1" xfId="0" applyNumberFormat="1" applyFont="1" applyFill="1" applyBorder="1" applyAlignment="1">
      <alignment horizontal="center" vertical="center"/>
    </xf>
    <xf numFmtId="0" fontId="0" fillId="30" borderId="0" xfId="0" applyFill="1" applyAlignment="1">
      <alignment horizontal="center" vertical="center"/>
    </xf>
    <xf numFmtId="166" fontId="0" fillId="30" borderId="0" xfId="0" applyNumberFormat="1" applyFill="1" applyAlignment="1">
      <alignment horizontal="center" vertical="center"/>
    </xf>
    <xf numFmtId="0" fontId="0" fillId="30" borderId="0" xfId="0" applyFill="1"/>
    <xf numFmtId="0" fontId="12" fillId="35" borderId="1" xfId="0" quotePrefix="1" applyFont="1" applyFill="1" applyBorder="1" applyAlignment="1">
      <alignment horizontal="center" vertical="center" wrapText="1"/>
    </xf>
    <xf numFmtId="0" fontId="12" fillId="36" borderId="1" xfId="0" quotePrefix="1" applyFont="1" applyFill="1" applyBorder="1" applyAlignment="1">
      <alignment horizontal="center" vertical="center" wrapText="1"/>
    </xf>
    <xf numFmtId="49" fontId="0" fillId="33" borderId="1" xfId="0" applyNumberFormat="1" applyFill="1" applyBorder="1" applyAlignment="1">
      <alignment horizontal="left" vertical="top" wrapText="1"/>
    </xf>
    <xf numFmtId="49" fontId="0" fillId="37" borderId="1" xfId="0" applyNumberFormat="1" applyFill="1" applyBorder="1" applyAlignment="1">
      <alignment horizontal="left" vertical="top" wrapText="1"/>
    </xf>
    <xf numFmtId="170" fontId="41" fillId="37" borderId="1" xfId="0" applyNumberFormat="1" applyFont="1" applyFill="1" applyBorder="1" applyAlignment="1">
      <alignment horizontal="center" vertical="center"/>
    </xf>
    <xf numFmtId="171" fontId="41" fillId="37" borderId="1" xfId="0" applyNumberFormat="1" applyFont="1" applyFill="1" applyBorder="1" applyAlignment="1">
      <alignment horizontal="center" vertical="center"/>
    </xf>
    <xf numFmtId="171" fontId="41" fillId="38" borderId="1" xfId="0" applyNumberFormat="1" applyFont="1" applyFill="1" applyBorder="1" applyAlignment="1">
      <alignment horizontal="center" vertical="center"/>
    </xf>
    <xf numFmtId="0" fontId="0" fillId="30" borderId="27" xfId="0" applyFill="1" applyBorder="1" applyAlignment="1">
      <alignment vertical="center"/>
    </xf>
    <xf numFmtId="0" fontId="0" fillId="30" borderId="27" xfId="0" applyFill="1" applyBorder="1" applyAlignment="1">
      <alignment horizontal="center" vertical="center"/>
    </xf>
    <xf numFmtId="166" fontId="0" fillId="30" borderId="27" xfId="0" applyNumberFormat="1" applyFill="1" applyBorder="1" applyAlignment="1">
      <alignment horizontal="center" vertical="center"/>
    </xf>
    <xf numFmtId="0" fontId="0" fillId="30" borderId="27" xfId="0" applyFill="1" applyBorder="1"/>
    <xf numFmtId="0" fontId="0" fillId="30" borderId="28" xfId="0" applyFill="1" applyBorder="1" applyAlignment="1">
      <alignment vertical="center"/>
    </xf>
    <xf numFmtId="0" fontId="0" fillId="30" borderId="29" xfId="0" applyFill="1" applyBorder="1" applyAlignment="1">
      <alignment vertical="center"/>
    </xf>
    <xf numFmtId="0" fontId="0" fillId="30" borderId="29" xfId="0" applyFill="1" applyBorder="1" applyAlignment="1">
      <alignment horizontal="center" vertical="center"/>
    </xf>
    <xf numFmtId="166" fontId="0" fillId="30" borderId="29" xfId="0" applyNumberFormat="1" applyFill="1" applyBorder="1" applyAlignment="1">
      <alignment horizontal="center" vertical="center"/>
    </xf>
    <xf numFmtId="0" fontId="0" fillId="30" borderId="29" xfId="0" applyFill="1" applyBorder="1"/>
    <xf numFmtId="0" fontId="11" fillId="2" borderId="0" xfId="6" quotePrefix="1" applyFill="1" applyAlignment="1">
      <alignment vertical="center" wrapText="1"/>
    </xf>
    <xf numFmtId="0" fontId="11" fillId="0" borderId="0" xfId="6" quotePrefix="1" applyAlignment="1">
      <alignment vertical="center" wrapText="1"/>
    </xf>
    <xf numFmtId="0" fontId="12" fillId="0" borderId="0" xfId="0" applyFont="1" applyAlignment="1" applyProtection="1">
      <alignment horizontal="left" vertical="top" wrapText="1"/>
      <protection locked="0"/>
    </xf>
    <xf numFmtId="0" fontId="12" fillId="0" borderId="0" xfId="0" applyFont="1"/>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11" fillId="4"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4"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27" fillId="13" borderId="1" xfId="0" applyFont="1" applyFill="1" applyBorder="1" applyAlignment="1" applyProtection="1">
      <alignment horizontal="center" vertical="center" wrapText="1"/>
      <protection locked="0"/>
    </xf>
    <xf numFmtId="43" fontId="11" fillId="2" borderId="0" xfId="19" applyFont="1" applyFill="1" applyAlignment="1" applyProtection="1">
      <alignment vertical="center"/>
    </xf>
    <xf numFmtId="0" fontId="12" fillId="0" borderId="1" xfId="0" applyFont="1" applyBorder="1" applyAlignment="1">
      <alignment horizontal="left" vertical="center" wrapText="1"/>
    </xf>
    <xf numFmtId="0" fontId="11" fillId="0" borderId="14" xfId="6" applyBorder="1" applyAlignment="1">
      <alignment horizontal="center" vertical="center" wrapText="1"/>
    </xf>
    <xf numFmtId="0" fontId="11" fillId="0" borderId="3" xfId="6" applyBorder="1" applyAlignment="1">
      <alignment horizontal="center" vertical="center" wrapText="1"/>
    </xf>
    <xf numFmtId="0" fontId="11" fillId="0" borderId="4" xfId="0" applyFont="1" applyBorder="1" applyAlignment="1">
      <alignment horizontal="center" vertical="center" wrapText="1"/>
    </xf>
    <xf numFmtId="49" fontId="15" fillId="0" borderId="0" xfId="5" quotePrefix="1" applyNumberFormat="1" applyBorder="1" applyAlignment="1" applyProtection="1">
      <alignment horizontal="left" vertical="center"/>
      <protection locked="0"/>
    </xf>
    <xf numFmtId="174" fontId="23" fillId="14" borderId="3" xfId="0" applyNumberFormat="1" applyFont="1" applyFill="1" applyBorder="1" applyAlignment="1" applyProtection="1">
      <alignment horizontal="center" vertical="center" wrapText="1"/>
      <protection locked="0"/>
    </xf>
    <xf numFmtId="0" fontId="12" fillId="0" borderId="6" xfId="0" applyFont="1" applyBorder="1" applyAlignment="1">
      <alignment vertical="top" wrapText="1"/>
    </xf>
    <xf numFmtId="0" fontId="12" fillId="0" borderId="1" xfId="0" applyFont="1" applyBorder="1" applyAlignment="1">
      <alignment vertical="top" wrapText="1"/>
    </xf>
    <xf numFmtId="0" fontId="20" fillId="12" borderId="0" xfId="1" applyNumberFormat="1" applyFont="1" applyFill="1" applyBorder="1" applyAlignment="1" applyProtection="1">
      <alignment vertical="center" wrapText="1"/>
    </xf>
    <xf numFmtId="0" fontId="27" fillId="13" borderId="1" xfId="0" applyFont="1" applyFill="1" applyBorder="1" applyAlignment="1">
      <alignment horizontal="center" vertical="center" wrapText="1"/>
    </xf>
    <xf numFmtId="174" fontId="23" fillId="14" borderId="3" xfId="0" applyNumberFormat="1"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0" borderId="6" xfId="0" applyFont="1" applyBorder="1" applyAlignment="1">
      <alignment vertical="center" wrapText="1"/>
    </xf>
    <xf numFmtId="0" fontId="11" fillId="4" borderId="3" xfId="0" applyFont="1" applyFill="1" applyBorder="1" applyAlignment="1">
      <alignment vertical="center" wrapText="1"/>
    </xf>
    <xf numFmtId="0" fontId="20" fillId="12" borderId="12" xfId="1" applyNumberFormat="1" applyFont="1" applyFill="1" applyBorder="1" applyAlignment="1" applyProtection="1">
      <alignment horizontal="center" vertical="center" wrapText="1"/>
    </xf>
    <xf numFmtId="0" fontId="11" fillId="0" borderId="1" xfId="0" applyFont="1" applyBorder="1" applyAlignment="1">
      <alignment vertical="center" wrapText="1"/>
    </xf>
    <xf numFmtId="49" fontId="15" fillId="6" borderId="0" xfId="1" applyNumberFormat="1" applyFill="1" applyAlignment="1" applyProtection="1">
      <alignment horizontal="center" vertical="center" wrapText="1"/>
      <protection locked="0"/>
    </xf>
    <xf numFmtId="0" fontId="12" fillId="0" borderId="3" xfId="0" applyFont="1" applyBorder="1" applyAlignment="1">
      <alignment horizontal="left" vertical="center" wrapText="1" indent="1"/>
    </xf>
    <xf numFmtId="0" fontId="12" fillId="7" borderId="3" xfId="6" applyFont="1" applyFill="1" applyBorder="1" applyAlignment="1" applyProtection="1">
      <alignment horizontal="center" vertical="center" wrapText="1"/>
      <protection locked="0"/>
    </xf>
    <xf numFmtId="0" fontId="11" fillId="0" borderId="1" xfId="6" applyBorder="1" applyAlignment="1">
      <alignment horizontal="left" vertical="center" wrapText="1" indent="1"/>
    </xf>
    <xf numFmtId="0" fontId="17" fillId="0" borderId="0" xfId="3" quotePrefix="1" applyFill="1" applyAlignment="1" applyProtection="1">
      <alignment horizontal="left" vertical="center" indent="1"/>
    </xf>
    <xf numFmtId="0" fontId="43" fillId="0" borderId="0" xfId="0" quotePrefix="1" applyFont="1" applyAlignment="1">
      <alignment horizontal="left" vertical="center" indent="1"/>
    </xf>
    <xf numFmtId="0" fontId="17" fillId="0" borderId="0" xfId="3" quotePrefix="1" applyFill="1" applyAlignment="1" applyProtection="1">
      <alignment horizontal="left" indent="1"/>
    </xf>
    <xf numFmtId="0" fontId="18" fillId="0" borderId="0" xfId="0" quotePrefix="1" applyFont="1" applyAlignment="1">
      <alignment horizontal="left" vertical="center" wrapText="1"/>
    </xf>
    <xf numFmtId="0" fontId="17" fillId="0" borderId="0" xfId="3" applyAlignment="1" applyProtection="1">
      <alignment horizontal="left" vertical="center"/>
    </xf>
    <xf numFmtId="0" fontId="12" fillId="12" borderId="0" xfId="0" applyFont="1" applyFill="1" applyAlignment="1">
      <alignment horizontal="center" vertical="center" wrapText="1"/>
    </xf>
    <xf numFmtId="0" fontId="11" fillId="12" borderId="0" xfId="0" applyFont="1" applyFill="1" applyAlignment="1">
      <alignment horizontal="center" vertical="center" wrapText="1"/>
    </xf>
    <xf numFmtId="165" fontId="11" fillId="0" borderId="3" xfId="6" applyNumberFormat="1" applyBorder="1" applyAlignment="1">
      <alignment horizontal="left" vertical="center" wrapText="1" indent="1"/>
    </xf>
    <xf numFmtId="0" fontId="12" fillId="0" borderId="1" xfId="6" applyFont="1" applyBorder="1" applyAlignment="1">
      <alignment horizontal="left" vertical="center" wrapText="1" indent="1"/>
    </xf>
    <xf numFmtId="0" fontId="11" fillId="0" borderId="1" xfId="6" applyBorder="1" applyAlignment="1">
      <alignment horizontal="left" vertical="center" wrapText="1"/>
    </xf>
    <xf numFmtId="0" fontId="0" fillId="28" borderId="1" xfId="0" applyFill="1" applyBorder="1" applyAlignment="1">
      <alignment vertical="center"/>
    </xf>
    <xf numFmtId="0" fontId="11" fillId="12" borderId="1" xfId="6" applyFill="1" applyBorder="1" applyAlignment="1">
      <alignment horizontal="left" vertical="top" wrapText="1"/>
    </xf>
    <xf numFmtId="0" fontId="0" fillId="12" borderId="1" xfId="0" applyFill="1" applyBorder="1" applyAlignment="1">
      <alignment vertical="center"/>
    </xf>
    <xf numFmtId="0" fontId="26" fillId="0" borderId="0" xfId="6" applyFont="1"/>
    <xf numFmtId="0" fontId="11" fillId="12" borderId="1" xfId="6" applyFill="1" applyBorder="1" applyAlignment="1">
      <alignment horizontal="center" vertical="top" wrapText="1"/>
    </xf>
    <xf numFmtId="0" fontId="0" fillId="0" borderId="1" xfId="0" applyBorder="1" applyAlignment="1">
      <alignment horizontal="center" vertical="center"/>
    </xf>
    <xf numFmtId="0" fontId="11" fillId="12" borderId="6" xfId="0" applyFont="1" applyFill="1" applyBorder="1" applyAlignment="1">
      <alignment horizontal="center" vertical="center" wrapText="1"/>
    </xf>
    <xf numFmtId="0" fontId="12" fillId="12" borderId="3" xfId="0" applyFont="1" applyFill="1" applyBorder="1" applyAlignment="1">
      <alignment horizontal="left" vertical="center" wrapText="1" indent="1"/>
    </xf>
    <xf numFmtId="0" fontId="12" fillId="12" borderId="6" xfId="6" applyFont="1" applyFill="1" applyBorder="1" applyAlignment="1">
      <alignment vertical="center" wrapText="1"/>
    </xf>
    <xf numFmtId="169" fontId="11" fillId="12" borderId="1" xfId="6" applyNumberFormat="1" applyFill="1" applyBorder="1" applyAlignment="1">
      <alignment horizontal="center" vertical="center" wrapText="1"/>
    </xf>
    <xf numFmtId="0" fontId="11" fillId="12" borderId="6" xfId="6" applyFill="1" applyBorder="1" applyAlignment="1">
      <alignment horizontal="center" vertical="center" wrapText="1"/>
    </xf>
    <xf numFmtId="0" fontId="11" fillId="12" borderId="1" xfId="6" quotePrefix="1" applyFill="1" applyBorder="1" applyAlignment="1">
      <alignment horizontal="center" vertical="center" wrapText="1"/>
    </xf>
    <xf numFmtId="0" fontId="11" fillId="12" borderId="0" xfId="0" applyFont="1" applyFill="1" applyAlignment="1">
      <alignment horizontal="center" vertical="center"/>
    </xf>
    <xf numFmtId="0" fontId="11" fillId="12" borderId="1" xfId="0" quotePrefix="1" applyFont="1" applyFill="1" applyBorder="1" applyAlignment="1">
      <alignment horizontal="center" vertical="center" wrapText="1"/>
    </xf>
    <xf numFmtId="0" fontId="11" fillId="39" borderId="1" xfId="0" applyFont="1" applyFill="1" applyBorder="1" applyAlignment="1">
      <alignment horizontal="center" vertical="center" wrapText="1"/>
    </xf>
    <xf numFmtId="0" fontId="12" fillId="12" borderId="1" xfId="6" applyFont="1" applyFill="1" applyBorder="1" applyAlignment="1">
      <alignment horizontal="left" vertical="center" wrapText="1" indent="1"/>
    </xf>
    <xf numFmtId="0" fontId="12" fillId="12" borderId="1" xfId="6" applyFont="1" applyFill="1" applyBorder="1" applyAlignment="1">
      <alignment vertical="center" wrapText="1"/>
    </xf>
    <xf numFmtId="0" fontId="11" fillId="28" borderId="1" xfId="0" applyFont="1" applyFill="1" applyBorder="1" applyAlignment="1">
      <alignment horizontal="center" vertical="center" wrapText="1"/>
    </xf>
    <xf numFmtId="49" fontId="23" fillId="0" borderId="1" xfId="0" applyNumberFormat="1" applyFont="1" applyBorder="1" applyAlignment="1" applyProtection="1">
      <alignment horizontal="center" vertical="center" wrapText="1"/>
      <protection locked="0"/>
    </xf>
    <xf numFmtId="0" fontId="12" fillId="12" borderId="0" xfId="0" applyFont="1" applyFill="1" applyAlignment="1" applyProtection="1">
      <alignment vertical="center" wrapText="1"/>
      <protection locked="0"/>
    </xf>
    <xf numFmtId="0" fontId="23" fillId="12" borderId="0" xfId="0" applyFont="1" applyFill="1" applyAlignment="1" applyProtection="1">
      <alignment horizontal="center" vertical="center" wrapText="1"/>
      <protection locked="0"/>
    </xf>
    <xf numFmtId="179" fontId="24" fillId="12" borderId="0" xfId="0" applyNumberFormat="1" applyFont="1" applyFill="1" applyAlignment="1" applyProtection="1">
      <alignment horizontal="center" vertical="center"/>
      <protection locked="0"/>
    </xf>
    <xf numFmtId="179" fontId="23" fillId="12" borderId="0" xfId="0" applyNumberFormat="1" applyFont="1" applyFill="1" applyAlignment="1" applyProtection="1">
      <alignment horizontal="center" vertical="center"/>
      <protection locked="0"/>
    </xf>
    <xf numFmtId="164" fontId="23" fillId="12" borderId="0" xfId="0" applyNumberFormat="1" applyFont="1" applyFill="1" applyAlignment="1" applyProtection="1">
      <alignment horizontal="center" vertical="center"/>
      <protection locked="0"/>
    </xf>
    <xf numFmtId="164" fontId="23" fillId="40" borderId="0" xfId="0" applyNumberFormat="1" applyFont="1" applyFill="1" applyAlignment="1" applyProtection="1">
      <alignment horizontal="center" vertical="center"/>
      <protection locked="0"/>
    </xf>
    <xf numFmtId="174" fontId="23" fillId="40" borderId="0" xfId="0" applyNumberFormat="1" applyFont="1" applyFill="1" applyAlignment="1" applyProtection="1">
      <alignment horizontal="center" vertical="center"/>
      <protection locked="0"/>
    </xf>
    <xf numFmtId="180" fontId="34" fillId="12" borderId="0" xfId="0" applyNumberFormat="1" applyFont="1" applyFill="1" applyAlignment="1" applyProtection="1">
      <alignment horizontal="center" vertical="center" wrapText="1"/>
      <protection locked="0"/>
    </xf>
    <xf numFmtId="164" fontId="23" fillId="12" borderId="0" xfId="0" applyNumberFormat="1" applyFont="1" applyFill="1" applyAlignment="1">
      <alignment horizontal="center" vertical="center"/>
    </xf>
    <xf numFmtId="174" fontId="23" fillId="12" borderId="0" xfId="0" applyNumberFormat="1" applyFont="1" applyFill="1" applyAlignment="1" applyProtection="1">
      <alignment horizontal="center" vertical="center"/>
      <protection locked="0"/>
    </xf>
    <xf numFmtId="0" fontId="17" fillId="12" borderId="0" xfId="3" quotePrefix="1" applyFill="1" applyAlignment="1" applyProtection="1">
      <alignment horizontal="left" vertical="center" indent="1"/>
    </xf>
    <xf numFmtId="0" fontId="43" fillId="12" borderId="0" xfId="0" quotePrefix="1" applyFont="1" applyFill="1" applyAlignment="1">
      <alignment horizontal="left" vertical="center" indent="1"/>
    </xf>
    <xf numFmtId="0" fontId="18" fillId="12" borderId="0" xfId="0" quotePrefix="1" applyFont="1" applyFill="1" applyAlignment="1">
      <alignment horizontal="left" vertical="center" wrapText="1"/>
    </xf>
    <xf numFmtId="0" fontId="23" fillId="41"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49" fontId="18" fillId="42" borderId="1" xfId="0" applyNumberFormat="1" applyFont="1" applyFill="1" applyBorder="1" applyAlignment="1" applyProtection="1">
      <alignment horizontal="center" vertical="center" wrapText="1"/>
      <protection locked="0"/>
    </xf>
    <xf numFmtId="0" fontId="12" fillId="11" borderId="1" xfId="0" applyFont="1" applyFill="1" applyBorder="1" applyAlignment="1">
      <alignment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12" fillId="7" borderId="1" xfId="0" applyFont="1" applyFill="1" applyBorder="1" applyAlignment="1">
      <alignment vertical="center" wrapText="1"/>
    </xf>
    <xf numFmtId="49" fontId="23" fillId="42" borderId="1"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12" fillId="0" borderId="0" xfId="0" applyFont="1" applyAlignment="1">
      <alignment horizontal="left" vertical="center" wrapText="1" indent="1"/>
    </xf>
    <xf numFmtId="0" fontId="45" fillId="0" borderId="1" xfId="20" applyFont="1" applyBorder="1" applyAlignment="1">
      <alignment horizontal="center" vertical="center" wrapText="1"/>
    </xf>
    <xf numFmtId="0" fontId="23" fillId="0" borderId="1" xfId="0" applyFont="1" applyBorder="1" applyAlignment="1">
      <alignment horizontal="center" vertical="center" wrapText="1"/>
    </xf>
    <xf numFmtId="43" fontId="0" fillId="2" borderId="0" xfId="7" applyFont="1" applyFill="1" applyAlignment="1">
      <alignment vertical="center"/>
    </xf>
    <xf numFmtId="0" fontId="26" fillId="2" borderId="0" xfId="0" applyFont="1" applyFill="1"/>
    <xf numFmtId="0" fontId="23" fillId="12" borderId="1" xfId="0" applyFont="1" applyFill="1" applyBorder="1" applyAlignment="1" applyProtection="1">
      <alignment horizontal="center" vertical="center" wrapText="1"/>
      <protection locked="0"/>
    </xf>
    <xf numFmtId="165" fontId="0" fillId="2" borderId="0" xfId="0" applyNumberFormat="1" applyFill="1"/>
    <xf numFmtId="0" fontId="0" fillId="43" borderId="0" xfId="0" applyFill="1"/>
    <xf numFmtId="0" fontId="12" fillId="43" borderId="6" xfId="0" applyFont="1" applyFill="1" applyBorder="1" applyAlignment="1">
      <alignment horizontal="left" vertical="center" wrapText="1"/>
    </xf>
    <xf numFmtId="49" fontId="11" fillId="43" borderId="1" xfId="8" quotePrefix="1" applyNumberFormat="1" applyFont="1" applyFill="1" applyBorder="1" applyAlignment="1" applyProtection="1">
      <alignment horizontal="center" vertical="center" wrapText="1"/>
    </xf>
    <xf numFmtId="49" fontId="11" fillId="43" borderId="1" xfId="11" quotePrefix="1" applyNumberFormat="1" applyFont="1" applyFill="1" applyBorder="1" applyAlignment="1" applyProtection="1">
      <alignment horizontal="center" vertical="center" wrapText="1"/>
    </xf>
    <xf numFmtId="0" fontId="11" fillId="43" borderId="1" xfId="13" applyFont="1" applyFill="1" applyBorder="1" applyAlignment="1" applyProtection="1">
      <alignment vertical="center"/>
      <protection locked="0"/>
    </xf>
    <xf numFmtId="175" fontId="9" fillId="43" borderId="1" xfId="9" applyNumberFormat="1" applyFill="1" applyBorder="1" applyAlignment="1" applyProtection="1">
      <alignment vertical="center"/>
    </xf>
    <xf numFmtId="175" fontId="9" fillId="43" borderId="1" xfId="12" applyNumberFormat="1" applyFill="1" applyBorder="1" applyAlignment="1" applyProtection="1">
      <alignment vertical="center"/>
    </xf>
    <xf numFmtId="0" fontId="12" fillId="43" borderId="1" xfId="0" applyFont="1" applyFill="1" applyBorder="1" applyAlignment="1">
      <alignment horizontal="left" vertical="center" wrapText="1"/>
    </xf>
    <xf numFmtId="0" fontId="11" fillId="43" borderId="1" xfId="8" quotePrefix="1" applyFont="1" applyFill="1" applyBorder="1" applyAlignment="1" applyProtection="1">
      <alignment horizontal="center" vertical="center" wrapText="1"/>
    </xf>
    <xf numFmtId="0" fontId="11" fillId="43" borderId="1" xfId="11" quotePrefix="1" applyFont="1" applyFill="1" applyBorder="1" applyAlignment="1" applyProtection="1">
      <alignment horizontal="center" vertical="center" wrapText="1"/>
    </xf>
    <xf numFmtId="0" fontId="11" fillId="43" borderId="1" xfId="13" applyFont="1" applyFill="1" applyBorder="1" applyAlignment="1" applyProtection="1">
      <alignment vertical="center" wrapText="1"/>
    </xf>
    <xf numFmtId="176" fontId="11" fillId="43" borderId="1" xfId="9" applyNumberFormat="1" applyFont="1" applyFill="1" applyBorder="1" applyAlignment="1" applyProtection="1">
      <alignment vertical="center"/>
      <protection locked="0"/>
    </xf>
    <xf numFmtId="176" fontId="11" fillId="43" borderId="1" xfId="10" applyNumberFormat="1" applyFont="1" applyFill="1" applyBorder="1" applyAlignment="1" applyProtection="1">
      <alignment vertical="center"/>
      <protection locked="0"/>
    </xf>
    <xf numFmtId="0" fontId="8" fillId="43" borderId="1" xfId="13" applyFont="1" applyFill="1" applyBorder="1" applyAlignment="1" applyProtection="1">
      <alignment vertical="center" wrapText="1"/>
    </xf>
    <xf numFmtId="177" fontId="9" fillId="43" borderId="1" xfId="9" applyNumberFormat="1" applyFill="1" applyBorder="1" applyAlignment="1" applyProtection="1">
      <alignment vertical="center"/>
    </xf>
    <xf numFmtId="177" fontId="11" fillId="43" borderId="1" xfId="10" applyNumberFormat="1" applyFont="1" applyFill="1" applyBorder="1" applyAlignment="1" applyProtection="1">
      <alignment vertical="center"/>
    </xf>
    <xf numFmtId="0" fontId="11" fillId="0" borderId="0" xfId="0" quotePrefix="1" applyFont="1"/>
    <xf numFmtId="0" fontId="11" fillId="0" borderId="0" xfId="1" applyNumberFormat="1" applyFont="1" applyFill="1" applyBorder="1" applyAlignment="1" applyProtection="1">
      <alignment horizontal="center" wrapText="1"/>
    </xf>
    <xf numFmtId="174" fontId="23" fillId="14" borderId="3" xfId="6" applyNumberFormat="1" applyFont="1" applyFill="1" applyBorder="1" applyAlignment="1" applyProtection="1">
      <alignment horizontal="center" vertical="center" wrapText="1"/>
      <protection locked="0"/>
    </xf>
    <xf numFmtId="0" fontId="12" fillId="7" borderId="5" xfId="6"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47" fillId="7" borderId="1" xfId="6" quotePrefix="1" applyFont="1" applyFill="1" applyBorder="1" applyAlignment="1">
      <alignment horizontal="center" vertical="center" wrapText="1"/>
    </xf>
    <xf numFmtId="0" fontId="47" fillId="7" borderId="1" xfId="0" applyFont="1" applyFill="1" applyBorder="1" applyAlignment="1">
      <alignment horizontal="center" vertical="center" wrapText="1"/>
    </xf>
    <xf numFmtId="0" fontId="47" fillId="7" borderId="1" xfId="0" quotePrefix="1" applyFont="1" applyFill="1" applyBorder="1" applyAlignment="1">
      <alignment horizontal="center" vertical="center" wrapText="1"/>
    </xf>
    <xf numFmtId="185" fontId="48" fillId="13" borderId="1" xfId="0" applyNumberFormat="1" applyFont="1" applyFill="1" applyBorder="1" applyAlignment="1" applyProtection="1">
      <alignment horizontal="center" vertical="center"/>
      <protection locked="0"/>
    </xf>
    <xf numFmtId="185" fontId="49" fillId="14" borderId="1" xfId="0" applyNumberFormat="1" applyFont="1" applyFill="1" applyBorder="1" applyAlignment="1" applyProtection="1">
      <alignment horizontal="center" vertical="center"/>
      <protection locked="0"/>
    </xf>
    <xf numFmtId="185" fontId="48" fillId="15" borderId="1" xfId="0" applyNumberFormat="1" applyFont="1" applyFill="1" applyBorder="1" applyAlignment="1" applyProtection="1">
      <alignment horizontal="center" vertical="center"/>
      <protection locked="0"/>
    </xf>
    <xf numFmtId="164" fontId="49" fillId="10" borderId="1" xfId="0" applyNumberFormat="1" applyFont="1" applyFill="1" applyBorder="1" applyAlignment="1" applyProtection="1">
      <alignment horizontal="center" vertical="center"/>
      <protection locked="0"/>
    </xf>
    <xf numFmtId="186" fontId="49" fillId="3" borderId="1" xfId="0" applyNumberFormat="1" applyFont="1" applyFill="1" applyBorder="1" applyAlignment="1" applyProtection="1">
      <alignment horizontal="center" vertical="center"/>
      <protection locked="0"/>
    </xf>
    <xf numFmtId="185" fontId="49" fillId="3" borderId="1" xfId="0" applyNumberFormat="1" applyFont="1" applyFill="1" applyBorder="1" applyAlignment="1" applyProtection="1">
      <alignment horizontal="center" vertical="center"/>
      <protection locked="0"/>
    </xf>
    <xf numFmtId="164" fontId="49" fillId="10" borderId="1" xfId="0" applyNumberFormat="1" applyFont="1" applyFill="1" applyBorder="1" applyAlignment="1">
      <alignment horizontal="center" vertical="center"/>
    </xf>
    <xf numFmtId="174" fontId="49" fillId="9" borderId="1" xfId="0" applyNumberFormat="1" applyFont="1" applyFill="1" applyBorder="1" applyAlignment="1" applyProtection="1">
      <alignment horizontal="center" vertical="center"/>
      <protection locked="0"/>
    </xf>
    <xf numFmtId="179" fontId="48" fillId="16" borderId="1" xfId="0" applyNumberFormat="1" applyFont="1" applyFill="1" applyBorder="1" applyAlignment="1" applyProtection="1">
      <alignment horizontal="center" vertical="center"/>
      <protection locked="0"/>
    </xf>
    <xf numFmtId="179" fontId="49" fillId="17" borderId="1" xfId="0" applyNumberFormat="1" applyFont="1" applyFill="1" applyBorder="1" applyAlignment="1" applyProtection="1">
      <alignment horizontal="center" vertical="center"/>
      <protection locked="0"/>
    </xf>
    <xf numFmtId="179" fontId="48" fillId="15" borderId="1" xfId="0" applyNumberFormat="1" applyFont="1" applyFill="1" applyBorder="1" applyAlignment="1" applyProtection="1">
      <alignment horizontal="center" vertical="center"/>
      <protection locked="0"/>
    </xf>
    <xf numFmtId="0" fontId="47" fillId="11" borderId="1" xfId="0" applyFont="1" applyFill="1" applyBorder="1" applyAlignment="1">
      <alignment vertical="center" wrapText="1"/>
    </xf>
    <xf numFmtId="0" fontId="49" fillId="8" borderId="1" xfId="0" applyFont="1" applyFill="1" applyBorder="1" applyAlignment="1" applyProtection="1">
      <alignment horizontal="center" vertical="center" wrapText="1"/>
      <protection locked="0"/>
    </xf>
    <xf numFmtId="0" fontId="50" fillId="0" borderId="1" xfId="20" applyFont="1" applyBorder="1" applyAlignment="1">
      <alignment horizontal="center" vertical="center" wrapText="1"/>
    </xf>
    <xf numFmtId="2" fontId="49" fillId="10" borderId="1" xfId="0" applyNumberFormat="1" applyFont="1" applyFill="1" applyBorder="1" applyAlignment="1" applyProtection="1">
      <alignment horizontal="center" vertical="center"/>
      <protection locked="0"/>
    </xf>
    <xf numFmtId="2" fontId="49" fillId="10" borderId="1" xfId="0" applyNumberFormat="1" applyFont="1" applyFill="1" applyBorder="1" applyAlignment="1">
      <alignment horizontal="center" vertical="center"/>
    </xf>
    <xf numFmtId="0" fontId="47" fillId="7" borderId="1" xfId="0" applyFont="1" applyFill="1" applyBorder="1" applyAlignment="1">
      <alignment vertical="center" wrapText="1"/>
    </xf>
    <xf numFmtId="0" fontId="11" fillId="4" borderId="3" xfId="6" applyFill="1" applyBorder="1" applyAlignment="1">
      <alignment horizontal="center" vertical="center" wrapText="1"/>
    </xf>
    <xf numFmtId="0" fontId="51" fillId="0" borderId="0" xfId="0" applyFont="1" applyProtection="1">
      <protection locked="0"/>
    </xf>
    <xf numFmtId="0" fontId="12" fillId="7" borderId="6" xfId="0" applyFont="1" applyFill="1" applyBorder="1" applyAlignment="1" applyProtection="1">
      <alignment horizontal="left" vertical="center" wrapText="1" indent="1"/>
      <protection locked="0"/>
    </xf>
    <xf numFmtId="0" fontId="12" fillId="0" borderId="6" xfId="6" applyFont="1" applyBorder="1" applyAlignment="1">
      <alignment horizontal="left" vertical="center" wrapText="1" indent="1"/>
    </xf>
    <xf numFmtId="0" fontId="12" fillId="7" borderId="6" xfId="6" applyFont="1" applyFill="1" applyBorder="1" applyAlignment="1" applyProtection="1">
      <alignment horizontal="left" vertical="center" wrapText="1" indent="1"/>
      <protection locked="0"/>
    </xf>
    <xf numFmtId="0" fontId="11" fillId="0" borderId="33" xfId="6" applyBorder="1" applyAlignment="1">
      <alignment horizontal="center" vertical="center" wrapText="1"/>
    </xf>
    <xf numFmtId="0" fontId="12" fillId="7" borderId="6" xfId="0" applyFont="1" applyFill="1" applyBorder="1" applyAlignment="1">
      <alignment horizontal="left" vertical="center" wrapText="1" indent="1"/>
    </xf>
    <xf numFmtId="0" fontId="0" fillId="12" borderId="0" xfId="0" applyFill="1" applyAlignment="1">
      <alignment horizontal="left" vertical="center" indent="1"/>
    </xf>
    <xf numFmtId="0" fontId="11" fillId="0" borderId="1" xfId="0" quotePrefix="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165" fontId="0" fillId="0" borderId="1" xfId="0" applyNumberFormat="1" applyBorder="1" applyAlignment="1">
      <alignment vertical="center"/>
    </xf>
    <xf numFmtId="0" fontId="0" fillId="0" borderId="1" xfId="0" applyBorder="1" applyAlignment="1">
      <alignment vertical="center" wrapText="1"/>
    </xf>
    <xf numFmtId="14" fontId="20" fillId="12" borderId="0" xfId="1" applyNumberFormat="1" applyFont="1" applyFill="1" applyBorder="1" applyAlignment="1">
      <alignment horizontal="center" vertical="center" wrapText="1"/>
    </xf>
    <xf numFmtId="14" fontId="20" fillId="12" borderId="12" xfId="1" applyNumberFormat="1" applyFont="1" applyFill="1" applyBorder="1" applyAlignment="1">
      <alignment horizontal="center" vertical="center" wrapText="1"/>
    </xf>
    <xf numFmtId="0" fontId="12" fillId="0" borderId="6" xfId="21" applyFont="1" applyBorder="1" applyAlignment="1">
      <alignment vertical="top" wrapText="1"/>
    </xf>
    <xf numFmtId="0" fontId="11" fillId="4" borderId="1" xfId="21" applyFont="1" applyFill="1" applyBorder="1" applyAlignment="1">
      <alignment horizontal="center" vertical="center" wrapText="1"/>
    </xf>
    <xf numFmtId="0" fontId="11" fillId="0" borderId="6" xfId="21" applyFont="1" applyBorder="1" applyAlignment="1">
      <alignment horizontal="center" vertical="center" wrapText="1"/>
    </xf>
    <xf numFmtId="0" fontId="11" fillId="0" borderId="1" xfId="21" quotePrefix="1" applyFont="1" applyBorder="1" applyAlignment="1">
      <alignment horizontal="center" vertical="center" wrapText="1"/>
    </xf>
    <xf numFmtId="0" fontId="12" fillId="0" borderId="1" xfId="21" applyFont="1" applyBorder="1" applyAlignment="1">
      <alignment vertical="top" wrapText="1"/>
    </xf>
    <xf numFmtId="0" fontId="11" fillId="0" borderId="1" xfId="21" applyFont="1" applyBorder="1" applyAlignment="1">
      <alignment vertical="center" wrapText="1"/>
    </xf>
    <xf numFmtId="0" fontId="5" fillId="0" borderId="1" xfId="21" applyBorder="1" applyAlignment="1">
      <alignment vertical="center" wrapText="1"/>
    </xf>
    <xf numFmtId="165" fontId="5" fillId="0" borderId="1" xfId="21" applyNumberFormat="1" applyBorder="1" applyAlignment="1">
      <alignment vertical="center"/>
    </xf>
    <xf numFmtId="0" fontId="47" fillId="0" borderId="1" xfId="0" applyFont="1" applyBorder="1" applyAlignment="1">
      <alignment horizontal="left" vertical="center" wrapText="1"/>
    </xf>
    <xf numFmtId="0" fontId="49" fillId="0" borderId="6" xfId="0" applyFont="1" applyBorder="1" applyAlignment="1">
      <alignment vertical="center" wrapText="1"/>
    </xf>
    <xf numFmtId="169" fontId="55" fillId="4" borderId="1" xfId="0" applyNumberFormat="1" applyFont="1" applyFill="1" applyBorder="1" applyAlignment="1">
      <alignment horizontal="center" vertical="center" wrapText="1"/>
    </xf>
    <xf numFmtId="0" fontId="55" fillId="0" borderId="6"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vertical="center" wrapText="1"/>
    </xf>
    <xf numFmtId="165" fontId="54" fillId="0" borderId="1" xfId="0" applyNumberFormat="1" applyFont="1" applyBorder="1" applyAlignment="1">
      <alignment horizontal="center" vertical="center"/>
    </xf>
    <xf numFmtId="0" fontId="49" fillId="0" borderId="1" xfId="0" applyFont="1" applyBorder="1" applyAlignment="1">
      <alignment vertical="center" wrapText="1"/>
    </xf>
    <xf numFmtId="0" fontId="55" fillId="0" borderId="1" xfId="0" applyFont="1" applyBorder="1" applyAlignment="1">
      <alignment horizontal="center" vertical="center" wrapText="1"/>
    </xf>
    <xf numFmtId="14" fontId="12" fillId="0" borderId="0" xfId="0" applyNumberFormat="1" applyFont="1" applyAlignment="1">
      <alignment horizontal="left" vertical="center" wrapText="1"/>
    </xf>
    <xf numFmtId="14" fontId="12" fillId="12" borderId="0" xfId="0" applyNumberFormat="1" applyFont="1" applyFill="1" applyAlignment="1">
      <alignment horizontal="left" vertical="center" wrapText="1"/>
    </xf>
    <xf numFmtId="16" fontId="11" fillId="0" borderId="33" xfId="6" applyNumberFormat="1" applyBorder="1" applyAlignment="1">
      <alignment horizontal="center" vertical="center" wrapText="1"/>
    </xf>
    <xf numFmtId="16" fontId="0" fillId="12" borderId="0" xfId="0" applyNumberFormat="1" applyFill="1" applyAlignment="1">
      <alignment vertical="center"/>
    </xf>
    <xf numFmtId="16" fontId="20" fillId="12" borderId="0"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11" fillId="0" borderId="1" xfId="6" applyBorder="1" applyAlignment="1">
      <alignment wrapText="1"/>
    </xf>
    <xf numFmtId="165" fontId="0" fillId="0" borderId="1" xfId="0" applyNumberFormat="1" applyBorder="1" applyAlignment="1">
      <alignment horizontal="center" vertical="center"/>
    </xf>
    <xf numFmtId="0" fontId="18" fillId="0" borderId="0" xfId="0" quotePrefix="1" applyFont="1" applyAlignment="1">
      <alignment horizontal="left" wrapText="1"/>
    </xf>
    <xf numFmtId="0" fontId="18" fillId="0" borderId="0" xfId="0" quotePrefix="1" applyFont="1" applyAlignment="1">
      <alignment horizontal="left" vertical="center" wrapText="1"/>
    </xf>
    <xf numFmtId="49" fontId="15" fillId="6" borderId="0" xfId="1" applyNumberFormat="1" applyFill="1" applyAlignment="1" applyProtection="1">
      <alignment horizontal="left" vertical="center" wrapText="1"/>
      <protection locked="0"/>
    </xf>
    <xf numFmtId="0" fontId="11" fillId="0" borderId="0" xfId="0" quotePrefix="1" applyFont="1" applyAlignment="1">
      <alignment horizontal="left" wrapText="1"/>
    </xf>
    <xf numFmtId="0" fontId="22" fillId="0" borderId="0" xfId="0" quotePrefix="1" applyFont="1" applyAlignment="1">
      <alignment horizontal="left" wrapText="1"/>
    </xf>
    <xf numFmtId="0" fontId="11" fillId="0" borderId="0" xfId="0" quotePrefix="1"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49" fontId="15" fillId="6" borderId="0" xfId="1" applyNumberFormat="1" applyFill="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lignment vertical="center"/>
    </xf>
    <xf numFmtId="174" fontId="23" fillId="14" borderId="3" xfId="0" applyNumberFormat="1" applyFont="1" applyFill="1" applyBorder="1" applyAlignment="1" applyProtection="1">
      <alignment horizontal="center" vertical="center"/>
      <protection locked="0"/>
    </xf>
    <xf numFmtId="174" fontId="23" fillId="14" borderId="5" xfId="0" applyNumberFormat="1"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2" borderId="8" xfId="6" quotePrefix="1" applyFill="1" applyBorder="1" applyAlignment="1">
      <alignment horizontal="center" vertical="center" wrapText="1"/>
    </xf>
    <xf numFmtId="0" fontId="20" fillId="6" borderId="1" xfId="1" applyNumberFormat="1" applyFont="1" applyFill="1" applyBorder="1" applyAlignment="1">
      <alignment horizontal="center" vertical="center" wrapText="1"/>
    </xf>
    <xf numFmtId="0" fontId="20" fillId="6" borderId="3" xfId="1" applyNumberFormat="1" applyFont="1" applyFill="1" applyBorder="1" applyAlignment="1">
      <alignment horizontal="center" vertical="center" wrapText="1"/>
    </xf>
    <xf numFmtId="0" fontId="20" fillId="6" borderId="4" xfId="1" applyNumberFormat="1" applyFont="1" applyFill="1" applyBorder="1" applyAlignment="1">
      <alignment horizontal="center" vertical="center" wrapText="1"/>
    </xf>
    <xf numFmtId="0" fontId="20" fillId="6" borderId="5" xfId="1" applyNumberFormat="1" applyFont="1" applyFill="1" applyBorder="1" applyAlignment="1">
      <alignment horizontal="center" vertical="center" wrapText="1"/>
    </xf>
    <xf numFmtId="0" fontId="12" fillId="0" borderId="3"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41" borderId="3" xfId="0" applyFont="1" applyFill="1" applyBorder="1" applyAlignment="1">
      <alignment horizontal="center" vertical="center" wrapText="1"/>
    </xf>
    <xf numFmtId="0" fontId="11" fillId="41" borderId="5" xfId="0" applyFont="1" applyFill="1" applyBorder="1" applyAlignment="1">
      <alignment horizontal="center" vertical="center" wrapText="1"/>
    </xf>
    <xf numFmtId="0" fontId="12" fillId="0" borderId="4" xfId="0" applyFont="1" applyBorder="1" applyAlignment="1">
      <alignment horizontal="left" vertical="center" wrapText="1" inden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16" fontId="11" fillId="0" borderId="20" xfId="0" applyNumberFormat="1"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74" fontId="12" fillId="14" borderId="3" xfId="0" applyNumberFormat="1" applyFont="1" applyFill="1" applyBorder="1" applyAlignment="1" applyProtection="1">
      <alignment horizontal="center" vertical="center"/>
      <protection locked="0"/>
    </xf>
    <xf numFmtId="174" fontId="12" fillId="14" borderId="5"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wrapText="1"/>
    </xf>
    <xf numFmtId="0" fontId="12" fillId="0" borderId="1" xfId="0" applyFont="1" applyBorder="1" applyAlignment="1">
      <alignment horizontal="left" vertical="center" wrapText="1" indent="1"/>
    </xf>
    <xf numFmtId="0" fontId="11" fillId="0" borderId="15" xfId="0" applyFont="1" applyBorder="1" applyAlignment="1">
      <alignment horizontal="center" vertical="center" wrapText="1"/>
    </xf>
    <xf numFmtId="16" fontId="11"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center" wrapText="1"/>
    </xf>
    <xf numFmtId="0" fontId="33" fillId="0" borderId="13" xfId="15" quotePrefix="1" applyFill="1" applyBorder="1" applyAlignment="1">
      <alignment horizontal="left" vertical="top" wrapText="1"/>
    </xf>
    <xf numFmtId="0" fontId="33" fillId="0" borderId="8" xfId="15" quotePrefix="1" applyFill="1" applyBorder="1" applyAlignment="1">
      <alignment horizontal="left" vertical="top" wrapText="1"/>
    </xf>
    <xf numFmtId="0" fontId="11" fillId="0" borderId="8" xfId="6" quotePrefix="1" applyBorder="1" applyAlignment="1">
      <alignment horizontal="center" vertical="center" wrapText="1"/>
    </xf>
    <xf numFmtId="181" fontId="11" fillId="4" borderId="3" xfId="0" applyNumberFormat="1" applyFont="1" applyFill="1" applyBorder="1" applyAlignment="1">
      <alignment horizontal="center" vertical="center" wrapText="1"/>
    </xf>
    <xf numFmtId="181" fontId="11" fillId="4" borderId="5"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14" xfId="6" applyBorder="1" applyAlignment="1">
      <alignment horizontal="center" vertical="center" wrapText="1"/>
    </xf>
    <xf numFmtId="0" fontId="12" fillId="0" borderId="1" xfId="6" applyFont="1" applyBorder="1" applyAlignment="1">
      <alignment horizontal="left" vertical="center" wrapText="1" indent="1"/>
    </xf>
    <xf numFmtId="0" fontId="12" fillId="0" borderId="3" xfId="6" applyFont="1" applyBorder="1" applyAlignment="1">
      <alignment horizontal="left" vertical="center" wrapText="1" indent="1"/>
    </xf>
    <xf numFmtId="0" fontId="12" fillId="0" borderId="4" xfId="6" applyFont="1" applyBorder="1" applyAlignment="1">
      <alignment horizontal="left" vertical="center" wrapText="1" indent="1"/>
    </xf>
    <xf numFmtId="0" fontId="12" fillId="0" borderId="5" xfId="6" applyFont="1" applyBorder="1" applyAlignment="1">
      <alignment horizontal="left" vertical="center" wrapText="1" indent="1"/>
    </xf>
    <xf numFmtId="0" fontId="11" fillId="0" borderId="1" xfId="6" applyBorder="1" applyAlignment="1">
      <alignment horizontal="center" vertical="center" wrapText="1"/>
    </xf>
    <xf numFmtId="174" fontId="23" fillId="14" borderId="3" xfId="6" applyNumberFormat="1" applyFont="1" applyFill="1" applyBorder="1" applyAlignment="1" applyProtection="1">
      <alignment horizontal="center" vertical="center" wrapText="1"/>
      <protection locked="0"/>
    </xf>
    <xf numFmtId="174" fontId="23" fillId="14" borderId="5" xfId="6" applyNumberFormat="1" applyFont="1" applyFill="1" applyBorder="1" applyAlignment="1" applyProtection="1">
      <alignment horizontal="center" vertical="center" wrapText="1"/>
      <protection locked="0"/>
    </xf>
    <xf numFmtId="0" fontId="12" fillId="7" borderId="3" xfId="6" applyFont="1" applyFill="1" applyBorder="1" applyAlignment="1" applyProtection="1">
      <alignment horizontal="center" vertical="center" wrapText="1"/>
      <protection locked="0"/>
    </xf>
    <xf numFmtId="0" fontId="12" fillId="7" borderId="5" xfId="6" applyFont="1" applyFill="1" applyBorder="1" applyAlignment="1" applyProtection="1">
      <alignment horizontal="center" vertical="center" wrapText="1"/>
      <protection locked="0"/>
    </xf>
    <xf numFmtId="181" fontId="11" fillId="12" borderId="3" xfId="0" applyNumberFormat="1" applyFont="1" applyFill="1" applyBorder="1" applyAlignment="1">
      <alignment horizontal="center" vertical="center" wrapText="1"/>
    </xf>
    <xf numFmtId="181" fontId="11" fillId="12" borderId="5"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5" fillId="29" borderId="3" xfId="1" applyNumberFormat="1" applyFont="1" applyFill="1" applyBorder="1" applyAlignment="1" applyProtection="1">
      <alignment horizontal="center" vertical="center" wrapText="1"/>
    </xf>
    <xf numFmtId="0" fontId="35" fillId="29" borderId="4" xfId="1" applyNumberFormat="1" applyFont="1" applyFill="1" applyBorder="1" applyAlignment="1" applyProtection="1">
      <alignment horizontal="center" vertical="center" wrapText="1"/>
    </xf>
    <xf numFmtId="0" fontId="35" fillId="29" borderId="5" xfId="1" applyNumberFormat="1" applyFont="1" applyFill="1" applyBorder="1" applyAlignment="1" applyProtection="1">
      <alignment horizontal="center" vertical="center" wrapText="1"/>
    </xf>
    <xf numFmtId="0" fontId="12" fillId="31" borderId="3" xfId="0" applyFont="1" applyFill="1" applyBorder="1" applyAlignment="1">
      <alignment horizontal="center" vertical="center" wrapText="1"/>
    </xf>
    <xf numFmtId="0" fontId="12" fillId="31" borderId="4" xfId="0" applyFont="1" applyFill="1" applyBorder="1" applyAlignment="1">
      <alignment horizontal="center" vertical="center" wrapText="1"/>
    </xf>
    <xf numFmtId="0" fontId="12" fillId="31" borderId="5" xfId="0" applyFont="1" applyFill="1" applyBorder="1" applyAlignment="1">
      <alignment horizontal="center" vertical="center" wrapText="1"/>
    </xf>
    <xf numFmtId="0" fontId="36" fillId="32" borderId="3" xfId="0" applyFont="1" applyFill="1" applyBorder="1" applyAlignment="1">
      <alignment horizontal="center" vertical="center" wrapText="1"/>
    </xf>
    <xf numFmtId="0" fontId="36" fillId="32" borderId="4" xfId="0" applyFont="1" applyFill="1" applyBorder="1" applyAlignment="1">
      <alignment horizontal="center" vertical="center" wrapText="1"/>
    </xf>
    <xf numFmtId="0" fontId="36" fillId="32" borderId="5" xfId="0" applyFont="1" applyFill="1" applyBorder="1" applyAlignment="1">
      <alignment horizontal="center" vertical="center" wrapText="1"/>
    </xf>
    <xf numFmtId="0" fontId="12" fillId="31" borderId="11" xfId="0" applyFont="1" applyFill="1" applyBorder="1" applyAlignment="1">
      <alignment horizontal="center" vertical="center" wrapText="1"/>
    </xf>
    <xf numFmtId="0" fontId="12" fillId="31" borderId="0" xfId="0" applyFont="1" applyFill="1" applyAlignment="1">
      <alignment horizontal="center" vertical="center" wrapText="1"/>
    </xf>
    <xf numFmtId="0" fontId="12"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2" fillId="31" borderId="11" xfId="6" applyFont="1" applyFill="1" applyBorder="1" applyAlignment="1">
      <alignment horizontal="center" vertical="center" wrapText="1"/>
    </xf>
    <xf numFmtId="0" fontId="12" fillId="31" borderId="0" xfId="6" applyFont="1" applyFill="1" applyAlignment="1">
      <alignment horizontal="center" vertical="center" wrapText="1"/>
    </xf>
    <xf numFmtId="0" fontId="36" fillId="32" borderId="3" xfId="6" applyFont="1" applyFill="1" applyBorder="1" applyAlignment="1">
      <alignment horizontal="center" vertical="center" wrapText="1"/>
    </xf>
    <xf numFmtId="0" fontId="36" fillId="32" borderId="4" xfId="6" applyFont="1" applyFill="1" applyBorder="1" applyAlignment="1">
      <alignment horizontal="center" vertical="center" wrapText="1"/>
    </xf>
    <xf numFmtId="0" fontId="36" fillId="32" borderId="5" xfId="6" applyFont="1" applyFill="1" applyBorder="1" applyAlignment="1">
      <alignment horizontal="center" vertical="center" wrapText="1"/>
    </xf>
    <xf numFmtId="0" fontId="12" fillId="0" borderId="1" xfId="6" applyFont="1" applyBorder="1" applyAlignment="1">
      <alignment horizontal="left" vertical="center" wrapText="1"/>
    </xf>
    <xf numFmtId="0" fontId="11" fillId="0" borderId="3" xfId="6" applyBorder="1" applyAlignment="1">
      <alignment horizontal="center" vertical="center" wrapText="1"/>
    </xf>
    <xf numFmtId="0" fontId="11" fillId="0" borderId="4" xfId="6" applyBorder="1" applyAlignment="1">
      <alignment horizontal="center" vertical="center" wrapText="1"/>
    </xf>
    <xf numFmtId="0" fontId="11" fillId="0" borderId="5" xfId="6" applyBorder="1" applyAlignment="1">
      <alignment horizontal="center" vertical="center" wrapText="1"/>
    </xf>
    <xf numFmtId="0" fontId="12" fillId="0" borderId="22" xfId="6" applyFont="1" applyBorder="1" applyAlignment="1">
      <alignment horizontal="left" vertical="center" wrapText="1"/>
    </xf>
    <xf numFmtId="0" fontId="11" fillId="0" borderId="23" xfId="6" applyBorder="1" applyAlignment="1">
      <alignment horizontal="center" vertical="center" wrapText="1"/>
    </xf>
    <xf numFmtId="0" fontId="11" fillId="0" borderId="24" xfId="6"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27" fillId="13" borderId="3" xfId="0" applyFont="1" applyFill="1" applyBorder="1" applyAlignment="1" applyProtection="1">
      <alignment horizontal="center" vertical="center" wrapText="1"/>
      <protection locked="0"/>
    </xf>
    <xf numFmtId="0" fontId="27" fillId="13" borderId="4" xfId="0" applyFont="1" applyFill="1" applyBorder="1" applyAlignment="1" applyProtection="1">
      <alignment horizontal="center" vertical="center" wrapText="1"/>
      <protection locked="0"/>
    </xf>
    <xf numFmtId="0" fontId="27" fillId="13" borderId="5" xfId="0" applyFont="1" applyFill="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36" fillId="32" borderId="1" xfId="0" applyFont="1" applyFill="1" applyBorder="1" applyAlignment="1">
      <alignment horizontal="center" vertical="center" wrapText="1"/>
    </xf>
    <xf numFmtId="0" fontId="11" fillId="28" borderId="1" xfId="0" applyFont="1" applyFill="1" applyBorder="1" applyAlignment="1">
      <alignment horizontal="center" vertical="center" wrapText="1"/>
    </xf>
    <xf numFmtId="0" fontId="35" fillId="29" borderId="1" xfId="1" applyNumberFormat="1" applyFont="1" applyFill="1" applyBorder="1" applyAlignment="1" applyProtection="1">
      <alignment horizontal="center" vertical="center" wrapText="1"/>
    </xf>
    <xf numFmtId="0" fontId="11" fillId="0" borderId="22" xfId="6" applyBorder="1" applyAlignment="1">
      <alignment horizontal="center" vertical="center" wrapText="1"/>
    </xf>
    <xf numFmtId="0" fontId="27" fillId="13"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1" fillId="2" borderId="8" xfId="6" quotePrefix="1" applyFill="1" applyBorder="1" applyAlignment="1">
      <alignment horizontal="left" vertical="center" wrapText="1"/>
    </xf>
    <xf numFmtId="0" fontId="20" fillId="6" borderId="1" xfId="1" applyNumberFormat="1" applyFont="1" applyFill="1" applyBorder="1" applyAlignment="1" applyProtection="1">
      <alignment horizontal="center" vertical="center" wrapText="1"/>
    </xf>
    <xf numFmtId="1" fontId="11" fillId="33" borderId="3" xfId="0" applyNumberFormat="1" applyFont="1" applyFill="1" applyBorder="1" applyAlignment="1">
      <alignment horizontal="center" vertical="center" wrapText="1"/>
    </xf>
    <xf numFmtId="1" fontId="11" fillId="33" borderId="4" xfId="0" applyNumberFormat="1" applyFont="1" applyFill="1" applyBorder="1" applyAlignment="1">
      <alignment horizontal="center" vertical="center" wrapText="1"/>
    </xf>
    <xf numFmtId="1" fontId="11" fillId="33" borderId="5" xfId="0" applyNumberFormat="1" applyFont="1" applyFill="1" applyBorder="1" applyAlignment="1">
      <alignment horizontal="center" vertical="center" wrapText="1"/>
    </xf>
    <xf numFmtId="0" fontId="14" fillId="0" borderId="1" xfId="0" applyFont="1" applyBorder="1" applyAlignment="1">
      <alignment wrapText="1"/>
    </xf>
    <xf numFmtId="0" fontId="12" fillId="0" borderId="1" xfId="0" applyFont="1" applyBorder="1"/>
    <xf numFmtId="0" fontId="12" fillId="7" borderId="1" xfId="0" applyFont="1" applyFill="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16" fontId="11" fillId="0" borderId="17" xfId="0" applyNumberFormat="1" applyFont="1" applyBorder="1" applyAlignment="1">
      <alignment horizontal="center" vertical="center" wrapText="1"/>
    </xf>
    <xf numFmtId="0" fontId="11" fillId="0" borderId="20" xfId="6" applyBorder="1" applyAlignment="1">
      <alignment horizontal="center" vertical="center" wrapText="1"/>
    </xf>
    <xf numFmtId="0" fontId="11" fillId="0" borderId="21" xfId="6"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16" fontId="12" fillId="0" borderId="25" xfId="0" applyNumberFormat="1" applyFont="1" applyBorder="1" applyAlignment="1">
      <alignment horizontal="center" vertical="center" wrapText="1"/>
    </xf>
    <xf numFmtId="0" fontId="12" fillId="0" borderId="26"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33" fillId="0" borderId="8" xfId="15" quotePrefix="1" applyFill="1" applyBorder="1" applyAlignment="1" applyProtection="1">
      <alignment horizontal="left" vertical="center" wrapText="1"/>
    </xf>
    <xf numFmtId="0" fontId="33" fillId="0" borderId="8" xfId="15" quotePrefix="1" applyFill="1" applyBorder="1" applyAlignment="1" applyProtection="1">
      <alignment horizontal="center" vertical="center" wrapText="1"/>
    </xf>
    <xf numFmtId="0" fontId="12" fillId="0" borderId="1" xfId="0" applyFont="1" applyBorder="1" applyAlignment="1">
      <alignment horizontal="left" vertical="center" wrapText="1" indent="2"/>
    </xf>
    <xf numFmtId="0" fontId="12" fillId="7" borderId="4" xfId="6" applyFont="1" applyFill="1" applyBorder="1" applyAlignment="1" applyProtection="1">
      <alignment horizontal="center" vertical="center" wrapText="1"/>
      <protection locked="0"/>
    </xf>
    <xf numFmtId="0" fontId="12" fillId="12" borderId="3" xfId="0" applyFont="1" applyFill="1" applyBorder="1" applyAlignment="1">
      <alignment horizontal="left" vertical="center" wrapText="1" indent="1"/>
    </xf>
    <xf numFmtId="0" fontId="12" fillId="12" borderId="5" xfId="0" applyFont="1" applyFill="1" applyBorder="1" applyAlignment="1">
      <alignment horizontal="left" vertical="center" wrapText="1" indent="1"/>
    </xf>
    <xf numFmtId="0" fontId="11" fillId="0" borderId="8" xfId="6" applyBorder="1" applyAlignment="1">
      <alignment horizontal="left" vertical="center" wrapText="1"/>
    </xf>
    <xf numFmtId="0" fontId="12" fillId="7" borderId="30"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2" fillId="7" borderId="32"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2" fillId="7" borderId="1" xfId="6" applyFont="1" applyFill="1" applyBorder="1" applyAlignment="1" applyProtection="1">
      <alignment horizontal="center" vertical="center" wrapText="1"/>
      <protection locked="0"/>
    </xf>
    <xf numFmtId="0" fontId="12" fillId="7" borderId="6" xfId="6" applyFont="1" applyFill="1" applyBorder="1" applyAlignment="1" applyProtection="1">
      <alignment horizontal="center" vertical="center" wrapText="1"/>
      <protection locked="0"/>
    </xf>
    <xf numFmtId="0" fontId="12" fillId="7" borderId="2" xfId="6" applyFont="1" applyFill="1" applyBorder="1" applyAlignment="1" applyProtection="1">
      <alignment horizontal="center" vertical="center" wrapText="1"/>
      <protection locked="0"/>
    </xf>
    <xf numFmtId="0" fontId="11" fillId="0" borderId="3" xfId="6" applyBorder="1" applyAlignment="1">
      <alignment horizontal="left" vertical="center" wrapText="1"/>
    </xf>
    <xf numFmtId="0" fontId="11" fillId="0" borderId="4" xfId="6" applyBorder="1" applyAlignment="1">
      <alignment horizontal="left" vertical="center" wrapText="1"/>
    </xf>
    <xf numFmtId="0" fontId="11" fillId="0" borderId="5" xfId="6" applyBorder="1" applyAlignment="1">
      <alignment horizontal="left"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54"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6" applyBorder="1" applyAlignment="1">
      <alignment horizontal="left" vertical="center" wrapText="1" indent="1"/>
    </xf>
    <xf numFmtId="0" fontId="11" fillId="0" borderId="4" xfId="6" applyBorder="1" applyAlignment="1">
      <alignment horizontal="left" vertical="center" wrapText="1" indent="1"/>
    </xf>
    <xf numFmtId="0" fontId="11" fillId="0" borderId="5" xfId="6" applyBorder="1" applyAlignment="1">
      <alignment horizontal="left" vertical="center" wrapText="1" indent="1"/>
    </xf>
    <xf numFmtId="0" fontId="11" fillId="0" borderId="3" xfId="21" applyFont="1" applyBorder="1" applyAlignment="1">
      <alignment vertical="top" wrapText="1"/>
    </xf>
    <xf numFmtId="0" fontId="11" fillId="0" borderId="4" xfId="21" applyFont="1" applyBorder="1" applyAlignment="1">
      <alignment vertical="top" wrapText="1"/>
    </xf>
    <xf numFmtId="0" fontId="11" fillId="0" borderId="5" xfId="21" applyFont="1" applyBorder="1" applyAlignment="1">
      <alignment vertical="top" wrapText="1"/>
    </xf>
    <xf numFmtId="0" fontId="54" fillId="0" borderId="1" xfId="0" applyFont="1" applyBorder="1" applyAlignment="1">
      <alignment horizontal="left" vertical="center" wrapText="1"/>
    </xf>
    <xf numFmtId="0" fontId="11" fillId="0" borderId="3" xfId="6" applyBorder="1" applyAlignment="1">
      <alignment vertical="center" wrapText="1"/>
    </xf>
    <xf numFmtId="0" fontId="11" fillId="0" borderId="4" xfId="6" applyBorder="1" applyAlignment="1">
      <alignment vertical="center" wrapText="1"/>
    </xf>
    <xf numFmtId="0" fontId="11" fillId="0" borderId="5" xfId="6" applyBorder="1" applyAlignment="1">
      <alignment vertical="center" wrapText="1"/>
    </xf>
    <xf numFmtId="0" fontId="11" fillId="0" borderId="1" xfId="6" applyBorder="1" applyAlignment="1">
      <alignment horizontal="left" vertical="center" wrapText="1"/>
    </xf>
    <xf numFmtId="0" fontId="20" fillId="6" borderId="1" xfId="1" quotePrefix="1" applyNumberFormat="1" applyFont="1" applyFill="1" applyBorder="1" applyAlignment="1">
      <alignment horizontal="center" vertical="center" wrapText="1"/>
    </xf>
    <xf numFmtId="0" fontId="20" fillId="6" borderId="1" xfId="1" applyNumberFormat="1" applyFont="1" applyFill="1" applyBorder="1" applyAlignment="1">
      <alignment horizontal="center" vertical="center"/>
    </xf>
    <xf numFmtId="0" fontId="17" fillId="0" borderId="0" xfId="3" applyFill="1" applyAlignment="1" applyProtection="1">
      <alignment horizontal="left" vertical="center"/>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2" fillId="43" borderId="3" xfId="0" applyFont="1" applyFill="1" applyBorder="1" applyAlignment="1">
      <alignment horizontal="left" vertical="center" wrapText="1"/>
    </xf>
    <xf numFmtId="0" fontId="12" fillId="43" borderId="4" xfId="0" applyFont="1" applyFill="1" applyBorder="1" applyAlignment="1">
      <alignment horizontal="left" vertical="center" wrapText="1"/>
    </xf>
    <xf numFmtId="0" fontId="12" fillId="43"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28" fillId="43" borderId="3" xfId="1" applyNumberFormat="1" applyFont="1" applyFill="1" applyBorder="1" applyAlignment="1" applyProtection="1">
      <alignment horizontal="left" vertical="center" wrapText="1"/>
    </xf>
    <xf numFmtId="0" fontId="28" fillId="43" borderId="4" xfId="1" applyNumberFormat="1" applyFont="1" applyFill="1" applyBorder="1" applyAlignment="1" applyProtection="1">
      <alignment horizontal="left" vertical="center" wrapText="1"/>
    </xf>
    <xf numFmtId="0" fontId="28" fillId="43" borderId="5" xfId="1" applyNumberFormat="1" applyFont="1" applyFill="1" applyBorder="1" applyAlignment="1" applyProtection="1">
      <alignment horizontal="left" vertical="center" wrapText="1"/>
    </xf>
    <xf numFmtId="0" fontId="11" fillId="0" borderId="0" xfId="0" quotePrefix="1" applyFont="1" applyAlignment="1">
      <alignment horizontal="left"/>
    </xf>
    <xf numFmtId="0" fontId="11" fillId="0" borderId="0" xfId="0" quotePrefix="1" applyFont="1" applyAlignment="1">
      <alignment horizontal="left" vertical="top" wrapText="1"/>
    </xf>
    <xf numFmtId="0" fontId="11" fillId="43" borderId="0" xfId="0" quotePrefix="1" applyFont="1" applyFill="1" applyAlignment="1">
      <alignment horizontal="left"/>
    </xf>
    <xf numFmtId="0" fontId="11" fillId="43" borderId="0" xfId="0" quotePrefix="1" applyFont="1" applyFill="1" applyAlignment="1">
      <alignment horizontal="left" vertical="top" wrapText="1"/>
    </xf>
  </cellXfs>
  <cellStyles count="45">
    <cellStyle name="40% - Accent1" xfId="9" builtinId="31"/>
    <cellStyle name="40% - Accent1 2" xfId="26" xr:uid="{BBA6B1C9-D3DC-46C1-92F5-A3F916F25F98}"/>
    <cellStyle name="40% - Accent4" xfId="12" builtinId="43"/>
    <cellStyle name="40% - Accent4 2" xfId="27" xr:uid="{B1CB7497-A6F3-40AA-816F-65F9E34B097F}"/>
    <cellStyle name="60% - Accent2" xfId="10" builtinId="36"/>
    <cellStyle name="Accent1" xfId="8" builtinId="29"/>
    <cellStyle name="Accent4" xfId="11" builtinId="41"/>
    <cellStyle name="Accent6" xfId="13" builtinId="49"/>
    <cellStyle name="ColumnHeading_CEPATNEI" xfId="29" xr:uid="{5A728A55-7816-4AF6-879A-37F1595BCF75}"/>
    <cellStyle name="Comma" xfId="19" builtinId="3"/>
    <cellStyle name="Comma 2" xfId="7" xr:uid="{00000000-0005-0000-0000-000007000000}"/>
    <cellStyle name="Comma 2 2" xfId="23" xr:uid="{79D96D94-0E72-4753-A74B-C30D3C656AE8}"/>
    <cellStyle name="Comma 2 2 2" xfId="32" xr:uid="{5D928DA0-2D1E-4859-A75A-9B15AD9E6038}"/>
    <cellStyle name="Comma 2 2 3" xfId="37" xr:uid="{77850D56-1275-47A6-BF56-E6D32A66BD6E}"/>
    <cellStyle name="Comma 2 3" xfId="30" xr:uid="{9E556D6D-D317-45BE-8014-23B3B4EC312B}"/>
    <cellStyle name="Comma 2 4" xfId="34" xr:uid="{38F30863-E7C2-4C10-9CDB-31548FDDBDC8}"/>
    <cellStyle name="Comma 2 5" xfId="39" xr:uid="{29FE80A9-3675-4CFC-83E9-8D04ADBE9B55}"/>
    <cellStyle name="Comma 2 6" xfId="42" xr:uid="{58B29990-3BD1-4A49-8075-A589AC07AA2F}"/>
    <cellStyle name="Comma 3" xfId="36" xr:uid="{AC37E01B-29FC-4972-B1E9-E37BD0DC31AB}"/>
    <cellStyle name="Comma 4" xfId="41" xr:uid="{062C0BD6-213C-46D5-BDAB-6496A0DA5CE3}"/>
    <cellStyle name="Comma 5" xfId="44" xr:uid="{C3E7F5E6-1A12-4436-BB36-ECE79CB6D422}"/>
    <cellStyle name="Heading 2" xfId="4" builtinId="17"/>
    <cellStyle name="Heading 3" xfId="5" builtinId="18"/>
    <cellStyle name="Heading 4" xfId="1" builtinId="19"/>
    <cellStyle name="Heading 4 2" xfId="22" xr:uid="{77F923D9-792B-4CD7-A6EA-8C2A7F58CD1E}"/>
    <cellStyle name="Hyperlink" xfId="3" builtinId="8"/>
    <cellStyle name="Input" xfId="2" builtinId="20"/>
    <cellStyle name="Neutral" xfId="15" builtinId="28"/>
    <cellStyle name="Neutral 2" xfId="28" xr:uid="{82A7726F-F947-44BB-8D48-3D0C2C60E8F7}"/>
    <cellStyle name="Normal" xfId="0" builtinId="0"/>
    <cellStyle name="Normal 2" xfId="6" xr:uid="{00000000-0005-0000-0000-00000F000000}"/>
    <cellStyle name="Normal 3" xfId="14" xr:uid="{00000000-0005-0000-0000-000010000000}"/>
    <cellStyle name="Normal 3 2" xfId="24" xr:uid="{B9607515-F364-4D21-8AFC-D1199C75C6FC}"/>
    <cellStyle name="Normal 3 2 2" xfId="33" xr:uid="{6C504AD5-0ED7-4B81-BD2D-1995E2D6A296}"/>
    <cellStyle name="Normal 3 2 3" xfId="38" xr:uid="{ACB5C95F-468D-437A-BB27-6EE7A7EE923A}"/>
    <cellStyle name="Normal 3 3" xfId="31" xr:uid="{1394601E-599D-4FFB-BCEA-22252F18C8E6}"/>
    <cellStyle name="Normal 3 4" xfId="35" xr:uid="{5BB36671-584B-41B4-834E-E925D9774D7F}"/>
    <cellStyle name="Normal 3 5" xfId="40" xr:uid="{974A7D4D-618B-442A-BB10-EE63AA9F85D3}"/>
    <cellStyle name="Normal 3 6" xfId="43" xr:uid="{3C93579F-6E57-4AE1-A3AC-0C2F9C4DD70B}"/>
    <cellStyle name="Normal 4" xfId="16" xr:uid="{00000000-0005-0000-0000-000011000000}"/>
    <cellStyle name="Normal 5" xfId="18" xr:uid="{00000000-0005-0000-0000-000012000000}"/>
    <cellStyle name="Normal 6" xfId="21" xr:uid="{8D317672-FE63-453F-9930-3DCABB1871E0}"/>
    <cellStyle name="Normal_Sheet1" xfId="20" xr:uid="{B0D2042C-8EAA-4F70-B471-1A91180DCFF9}"/>
    <cellStyle name="Percent 2" xfId="17" xr:uid="{00000000-0005-0000-0000-000014000000}"/>
    <cellStyle name="Text_CEPATNEI" xfId="25" xr:uid="{BEE7B9B9-F382-4017-9E07-C18D023F61D9}"/>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BFBFBF"/>
      <color rgb="FFFFBE82"/>
      <color rgb="FFFFCC99"/>
      <color rgb="FFB4FFCC"/>
      <color rgb="FFB8D2BB"/>
      <color rgb="FF91FFCC"/>
      <color rgb="FF8CFFCC"/>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68"/>
  <sheetViews>
    <sheetView showGridLines="0" zoomScale="25" zoomScaleNormal="25" zoomScaleSheetLayoutView="100" workbookViewId="0">
      <selection activeCell="B103" sqref="B103"/>
    </sheetView>
  </sheetViews>
  <sheetFormatPr defaultRowHeight="12.45" x14ac:dyDescent="0.3"/>
  <cols>
    <col min="1" max="1" width="70.3046875" customWidth="1"/>
    <col min="2" max="2" width="53.69140625" customWidth="1"/>
    <col min="3" max="3" width="28" customWidth="1"/>
    <col min="4" max="4" width="18.15234375" customWidth="1"/>
    <col min="5" max="5" width="21.53515625" customWidth="1"/>
  </cols>
  <sheetData>
    <row r="1" spans="1:5" ht="24.9" x14ac:dyDescent="0.55000000000000004">
      <c r="A1" s="377" t="s">
        <v>1177</v>
      </c>
      <c r="B1" s="15"/>
      <c r="C1" s="15"/>
      <c r="D1" s="15"/>
      <c r="E1" s="15"/>
    </row>
    <row r="2" spans="1:5" ht="16.3" x14ac:dyDescent="0.3">
      <c r="A2" s="78" t="s">
        <v>409</v>
      </c>
      <c r="B2" s="35"/>
      <c r="C2" s="35"/>
      <c r="D2" s="35"/>
      <c r="E2" s="35"/>
    </row>
    <row r="3" spans="1:5" ht="14.15" x14ac:dyDescent="0.3">
      <c r="A3" s="35"/>
      <c r="B3" s="76" t="s">
        <v>410</v>
      </c>
      <c r="C3" s="268" t="s">
        <v>454</v>
      </c>
      <c r="D3" s="268" t="s">
        <v>22</v>
      </c>
      <c r="E3" s="268" t="s">
        <v>21</v>
      </c>
    </row>
    <row r="4" spans="1:5" ht="14.15" x14ac:dyDescent="0.3">
      <c r="A4" s="36" t="s">
        <v>409</v>
      </c>
      <c r="B4" s="19" t="s">
        <v>611</v>
      </c>
      <c r="C4" s="19" t="s">
        <v>1176</v>
      </c>
      <c r="D4" s="19" t="s">
        <v>735</v>
      </c>
      <c r="E4" s="19" t="s">
        <v>408</v>
      </c>
    </row>
    <row r="5" spans="1:5" x14ac:dyDescent="0.3">
      <c r="A5" s="35"/>
      <c r="B5" s="35"/>
      <c r="C5" s="35"/>
      <c r="D5" s="35"/>
      <c r="E5" s="35"/>
    </row>
    <row r="6" spans="1:5" ht="16.3" x14ac:dyDescent="0.3">
      <c r="A6" s="38" t="s">
        <v>16</v>
      </c>
      <c r="B6" s="35"/>
      <c r="C6" s="35"/>
      <c r="D6" s="35"/>
      <c r="E6" s="35"/>
    </row>
    <row r="7" spans="1:5" ht="14.15" x14ac:dyDescent="0.3">
      <c r="A7" s="39" t="s">
        <v>17</v>
      </c>
      <c r="B7" s="419" t="s">
        <v>18</v>
      </c>
      <c r="C7" s="419"/>
      <c r="D7" s="419"/>
      <c r="E7" s="419"/>
    </row>
    <row r="8" spans="1:5" ht="30" customHeight="1" x14ac:dyDescent="0.35">
      <c r="A8" t="s">
        <v>288</v>
      </c>
      <c r="B8" s="417" t="s">
        <v>491</v>
      </c>
      <c r="C8" s="417"/>
      <c r="D8" s="417"/>
      <c r="E8" s="417"/>
    </row>
    <row r="9" spans="1:5" ht="14.15" x14ac:dyDescent="0.3">
      <c r="A9" s="272" t="s">
        <v>497</v>
      </c>
      <c r="B9" s="273" t="str">
        <f>"Charges in "&amp;RIGHT('Annex 1 LV and HV charges_A'!$A$2,LEN('Annex 1 LV and HV charges_A'!$A$2)-(FIND("charges",TEXT('Annex 1 LV and HV charges_A'!$A$2,0))+LEN("charges in ")-1))</f>
        <v>Charges in UKPN EPN Area (GSP Group _A)</v>
      </c>
      <c r="C9" s="275"/>
      <c r="D9" s="275"/>
      <c r="E9" s="275"/>
    </row>
    <row r="10" spans="1:5" ht="14.15" x14ac:dyDescent="0.3">
      <c r="A10" s="272" t="s">
        <v>498</v>
      </c>
      <c r="B10" s="273" t="str">
        <f>"Charges in "&amp;RIGHT('Annex 1 LV and HV charges_B'!$A$2,LEN('Annex 1 LV and HV charges_B'!$A$2)-(FIND("charges",TEXT('Annex 1 LV and HV charges_B'!$A$2,0))+LEN("charges in ")-1))</f>
        <v>Charges in WPD EM Area (GSP Group _B)</v>
      </c>
      <c r="C10" s="275"/>
      <c r="D10" s="275"/>
      <c r="E10" s="275"/>
    </row>
    <row r="11" spans="1:5" ht="14.15" x14ac:dyDescent="0.3">
      <c r="A11" s="272" t="s">
        <v>499</v>
      </c>
      <c r="B11" s="273" t="str">
        <f>"Charges in "&amp;RIGHT('Annex 1 LV and HV charges_C'!$A$2,LEN('Annex 1 LV and HV charges_C'!$A$2)-(FIND("charges",TEXT('Annex 1 LV and HV charges_C'!$A$2,0))+LEN("charges in ")-1))</f>
        <v>Charges in UKPN LPN Area (GSP Group _C)</v>
      </c>
      <c r="C11" s="275"/>
      <c r="D11" s="275"/>
      <c r="E11" s="275"/>
    </row>
    <row r="12" spans="1:5" ht="14.15" x14ac:dyDescent="0.3">
      <c r="A12" s="272" t="s">
        <v>500</v>
      </c>
      <c r="B12" s="273" t="str">
        <f>"Charges in "&amp;RIGHT('Annex 1 LV and HV charges_D'!$A$2,LEN('Annex 1 LV and HV charges_D'!$A$2)-(FIND("charges",TEXT('Annex 1 LV and HV charges_D'!$A$2,0))+LEN("charges in ")-1))</f>
        <v>Charges in SP Manweb Area (GSP Group _D)</v>
      </c>
      <c r="C12" s="275"/>
      <c r="D12" s="275"/>
      <c r="E12" s="275"/>
    </row>
    <row r="13" spans="1:5" ht="14.15" x14ac:dyDescent="0.3">
      <c r="A13" s="272" t="s">
        <v>501</v>
      </c>
      <c r="B13" s="273" t="str">
        <f>"Charges in "&amp;RIGHT('Annex 1 LV and HV charges_E'!$A$2,LEN('Annex 1 LV and HV charges_E'!$A$2)-(FIND("charges",TEXT('Annex 1 LV and HV charges_E'!$A$2,0))+LEN("charges in ")-1))</f>
        <v>Charges in 'Annex 4 LDNO charges_E'!WPD West Midlands Area (GSP Group _E)</v>
      </c>
      <c r="C13" s="275"/>
      <c r="D13" s="275"/>
      <c r="E13" s="275"/>
    </row>
    <row r="14" spans="1:5" ht="14.15" x14ac:dyDescent="0.3">
      <c r="A14" s="272" t="s">
        <v>502</v>
      </c>
      <c r="B14" s="273" t="str">
        <f>"Charges in "&amp;RIGHT('Annex 1 LV and HV charges_F'!$A$2,LEN('Annex 1 LV and HV charges_F'!$A$2)-(FIND("charges",TEXT('Annex 1 LV and HV charges_F'!$A$2,0))+LEN("charges in ")-1))</f>
        <v>Charges in NPG Northeast Area (GSP Group _F)</v>
      </c>
      <c r="C14" s="275"/>
      <c r="D14" s="275"/>
      <c r="E14" s="275"/>
    </row>
    <row r="15" spans="1:5" ht="14.15" x14ac:dyDescent="0.3">
      <c r="A15" s="311" t="s">
        <v>503</v>
      </c>
      <c r="B15" s="312" t="str">
        <f>"Charges in "&amp;RIGHT('Annex 1 LV and HV charges_G'!$A$2,LEN('Annex 1 LV and HV charges_G'!$A$2)-(FIND("charges",TEXT('Annex 1 LV and HV charges_G'!$A$2,0))+LEN("charges in ")-1))</f>
        <v>Charges in Electricity North West Area (GSP Group _G)</v>
      </c>
      <c r="C15" s="313"/>
      <c r="D15" s="275"/>
      <c r="E15" s="275"/>
    </row>
    <row r="16" spans="1:5" ht="14.15" x14ac:dyDescent="0.3">
      <c r="A16" s="272" t="s">
        <v>504</v>
      </c>
      <c r="B16" s="273" t="str">
        <f>"Charges in "&amp;RIGHT('Annex 1 LV and HV charges_H'!$A$2,LEN('Annex 1 LV and HV charges_H'!$A$2)-(FIND("charges",TEXT('Annex 1 LV and HV charges_H'!$A$2,0))+LEN("charges in ")-1))</f>
        <v>Charges in SSE SEPD Area (GSP Group _H)</v>
      </c>
      <c r="C16" s="275"/>
      <c r="D16" s="275"/>
      <c r="E16" s="275"/>
    </row>
    <row r="17" spans="1:8" ht="14.15" x14ac:dyDescent="0.3">
      <c r="A17" s="272" t="s">
        <v>505</v>
      </c>
      <c r="B17" s="273" t="str">
        <f>"Charges in "&amp;RIGHT('Annex 1 LV and HV charges_J'!$A$2,LEN('Annex 1 LV and HV charges_J'!$A$2)-(FIND("charges",TEXT('Annex 1 LV and HV charges_J'!$A$2,0))+LEN("charges in ")-1))</f>
        <v>Charges in UKPN SPN Area (GSP Group _J)</v>
      </c>
      <c r="C17" s="275"/>
      <c r="D17" s="275"/>
      <c r="E17" s="275"/>
    </row>
    <row r="18" spans="1:8" ht="14.15" x14ac:dyDescent="0.3">
      <c r="A18" s="272" t="s">
        <v>506</v>
      </c>
      <c r="B18" s="273" t="str">
        <f>"Charges in "&amp;RIGHT('Annex 1 LV and HV charges_K'!$A$2,LEN('Annex 1 LV and HV charges_K'!$A$2)-(FIND("charges",TEXT('Annex 1 LV and HV charges_K'!$A$2,0))+LEN("charges in ")-1))</f>
        <v>Charges in WPD South Wales Area (GSP Group _K)</v>
      </c>
      <c r="C18" s="275"/>
      <c r="D18" s="275"/>
      <c r="E18" s="275"/>
    </row>
    <row r="19" spans="1:8" ht="14.15" x14ac:dyDescent="0.3">
      <c r="A19" s="272" t="s">
        <v>507</v>
      </c>
      <c r="B19" s="273" t="str">
        <f>"Charges in "&amp;RIGHT('Annex 1 LV and HV charges_L'!$A$2,LEN('Annex 1 LV and HV charges_L'!$A$2)-(FIND("charges",TEXT('Annex 1 LV and HV charges_L'!$A$2,0))+LEN("charges in ")-1))</f>
        <v>Charges in WPD South West Area (GSP Group _L)</v>
      </c>
      <c r="C19" s="275"/>
      <c r="D19" s="275"/>
      <c r="E19" s="275"/>
    </row>
    <row r="20" spans="1:8" ht="14.15" x14ac:dyDescent="0.3">
      <c r="A20" s="272" t="s">
        <v>508</v>
      </c>
      <c r="B20" s="273" t="str">
        <f>"Charges in "&amp;RIGHT('Annex 1 LV and HV charges_M'!$A$2,LEN('Annex 1 LV and HV charges_M'!$A$2)-(FIND("charges",TEXT('Annex 1 LV and HV charges_M'!$A$2,0))+LEN("charges in ")-1))</f>
        <v>Charges in NPG Yorkshire Area (GSP Group _M)</v>
      </c>
      <c r="C20" s="275"/>
      <c r="D20" s="275"/>
      <c r="E20" s="275"/>
    </row>
    <row r="21" spans="1:8" ht="14.15" x14ac:dyDescent="0.3">
      <c r="A21" s="272" t="s">
        <v>509</v>
      </c>
      <c r="B21" s="273" t="str">
        <f>"Charges in "&amp;RIGHT('Annex 1 LV and HV charges_N'!$A$2,LEN('Annex 1 LV and HV charges_N'!$A$2)-(FIND("charges",TEXT('Annex 1 LV and HV charges_N'!$A$2,0))+LEN("charges in ")-1))</f>
        <v>Charges in SP Distribution Area (GSP Group _N)</v>
      </c>
      <c r="C21" s="275"/>
      <c r="D21" s="275"/>
      <c r="E21" s="275"/>
    </row>
    <row r="22" spans="1:8" ht="14.15" x14ac:dyDescent="0.3">
      <c r="A22" s="272" t="s">
        <v>510</v>
      </c>
      <c r="B22" s="273" t="str">
        <f>"Charges in "&amp;RIGHT('Annex 1 LV and HV charges_P'!$A$2,LEN('Annex 1 LV and HV charges_P'!$A$2)-(FIND("charges",TEXT('Annex 1 LV and HV charges_P'!$A$2,0))+LEN("charges in ")-1))</f>
        <v>Charges in SSE SHEPD Area (GSP Group_P)</v>
      </c>
      <c r="C22" s="275"/>
      <c r="D22" s="275"/>
      <c r="E22" s="275"/>
    </row>
    <row r="23" spans="1:8" ht="30" customHeight="1" x14ac:dyDescent="0.3">
      <c r="A23" s="276" t="s">
        <v>289</v>
      </c>
      <c r="B23" s="418"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Indigo Power Limited Licence area.</v>
      </c>
      <c r="C23" s="418"/>
      <c r="D23" s="418"/>
      <c r="E23" s="418"/>
    </row>
    <row r="24" spans="1:8" ht="30" customHeight="1" x14ac:dyDescent="0.3">
      <c r="A24" s="276" t="s">
        <v>290</v>
      </c>
      <c r="B24" s="418" t="s">
        <v>20</v>
      </c>
      <c r="C24" s="418"/>
      <c r="D24" s="418"/>
      <c r="E24" s="418"/>
    </row>
    <row r="25" spans="1:8" ht="72.75" customHeight="1" x14ac:dyDescent="0.35">
      <c r="A25" t="s">
        <v>291</v>
      </c>
      <c r="B25" s="417" t="str">
        <f>"Annex 4 contains charges that are levied on Indigo Power within the GSP Licence area. The charges listed in this table are not payable by domestic consumers, business consumers or electricity suppliers."</f>
        <v>Annex 4 contains charges that are levied on Indigo Power within the GSP Licence area. The charges listed in this table are not payable by domestic consumers, business consumers or electricity suppliers.</v>
      </c>
      <c r="C25" s="417"/>
      <c r="D25" s="417"/>
      <c r="E25" s="417"/>
      <c r="F25" s="421"/>
      <c r="G25" s="421"/>
      <c r="H25" s="421"/>
    </row>
    <row r="26" spans="1:8" ht="14.15" x14ac:dyDescent="0.3">
      <c r="A26" s="272" t="s">
        <v>511</v>
      </c>
      <c r="B26" s="273" t="str">
        <f>"Tariffs in "&amp;RIGHT('Annex 4 LDNO charges_A'!$A$2,LEN('Annex 4 LDNO charges_A'!$A$2)-(FIND("tariffs",TEXT('Annex 4 LDNO charges_A'!$A$2,0))+LEN("tariffs in ")-1))</f>
        <v>Tariffs in UKPN EPN Area (GSP Group_A)</v>
      </c>
      <c r="C26" s="275"/>
      <c r="D26" s="275"/>
      <c r="E26" s="275"/>
    </row>
    <row r="27" spans="1:8" ht="14.15" x14ac:dyDescent="0.3">
      <c r="A27" s="274" t="s">
        <v>512</v>
      </c>
      <c r="B27" s="273" t="str">
        <f>"Tariffs in "&amp;RIGHT('Annex 4 LDNO charges_B'!$A$2,LEN('Annex 4 LDNO charges_B'!$A$2)-(FIND("tariffs",TEXT('Annex 4 LDNO charges_B'!$A$2,0))+LEN("tariffs in ")-1))</f>
        <v>Tariffs in WPD EM Area (GSP Group_B)</v>
      </c>
      <c r="C27" s="275"/>
      <c r="D27" s="275"/>
      <c r="E27" s="275"/>
    </row>
    <row r="28" spans="1:8" ht="14.15" x14ac:dyDescent="0.3">
      <c r="A28" s="274" t="s">
        <v>513</v>
      </c>
      <c r="B28" s="273" t="str">
        <f>"Tariffs in "&amp;RIGHT('Annex 4 LDNO charges_C'!$A$2,LEN('Annex 4 LDNO charges_C'!$A$2)-(FIND("tariffs",TEXT('Annex 4 LDNO charges_C'!$A$2,0))+LEN("tariffs in ")-1))</f>
        <v>Tariffs in UKPN LPN Area (GSP Group_C)</v>
      </c>
      <c r="C28" s="275"/>
      <c r="D28" s="275"/>
      <c r="E28" s="275"/>
    </row>
    <row r="29" spans="1:8" ht="14.15" x14ac:dyDescent="0.3">
      <c r="A29" s="274" t="s">
        <v>514</v>
      </c>
      <c r="B29" s="273" t="str">
        <f>"Tariffs in "&amp;RIGHT('Annex 4 LDNO charges_D'!$A$2,LEN('Annex 4 LDNO charges_D'!$A$2)-(FIND("tariffs",TEXT('Annex 4 LDNO charges_D'!$A$2,0))+LEN("tariffs in ")-1))</f>
        <v>Tariffs in SP Manweb Area (GSP Group_D)</v>
      </c>
      <c r="C29" s="275"/>
      <c r="D29" s="275"/>
      <c r="E29" s="275"/>
    </row>
    <row r="30" spans="1:8" ht="14.15" x14ac:dyDescent="0.3">
      <c r="A30" s="274" t="s">
        <v>515</v>
      </c>
      <c r="B30" s="273" t="e">
        <f>"Tariffs in "&amp;RIGHT(#REF!,LEN(#REF!)-(FIND("tariffs",TEXT(#REF!,0))+LEN("tariffs in ")-1))</f>
        <v>#REF!</v>
      </c>
      <c r="C30" s="275"/>
      <c r="D30" s="275"/>
      <c r="E30" s="275"/>
    </row>
    <row r="31" spans="1:8" ht="14.15" x14ac:dyDescent="0.3">
      <c r="A31" s="274" t="s">
        <v>516</v>
      </c>
      <c r="B31" s="273" t="str">
        <f>"Tariffs in "&amp;RIGHT('Annex 4 LDNO charges_F'!$A$2,LEN('Annex 4 LDNO charges_F'!$A$2)-(FIND("tariffs",TEXT('Annex 4 LDNO charges_F'!$A$2,0))+LEN("tariffs in ")-1))</f>
        <v>Tariffs in NPG Northeast Area (GSP Group_F)</v>
      </c>
      <c r="C31" s="275"/>
      <c r="D31" s="275"/>
      <c r="E31" s="275"/>
    </row>
    <row r="32" spans="1:8" ht="14.15" x14ac:dyDescent="0.3">
      <c r="A32" s="274" t="s">
        <v>517</v>
      </c>
      <c r="B32" s="273" t="str">
        <f>"Tariffs in "&amp;RIGHT('Annex 4 LDNO charges_G'!$A$2,LEN('Annex 4 LDNO charges_G'!$A$2)-(FIND("tariffs",TEXT('Annex 4 LDNO charges_G'!$A$2,0))+LEN("tariffs in ")-1))</f>
        <v>Tariffs in Electricity North West Area (GSP Group_G)</v>
      </c>
      <c r="C32" s="275"/>
      <c r="D32" s="275"/>
      <c r="E32" s="275"/>
    </row>
    <row r="33" spans="1:5" ht="14.15" x14ac:dyDescent="0.3">
      <c r="A33" s="274" t="s">
        <v>518</v>
      </c>
      <c r="B33" s="273" t="str">
        <f>"Tariffs in "&amp;RIGHT('Annex 4 LDNO charges_H'!$A$2,LEN('Annex 4 LDNO charges_H'!$A$2)-(FIND("tariffs",TEXT('Annex 4 LDNO charges_H'!$A$2,0))+LEN("tariffs in ")-1))</f>
        <v>Tariffs in SSE SEPD Area (GSP Group_H)</v>
      </c>
      <c r="C33" s="275"/>
      <c r="D33" s="275"/>
      <c r="E33" s="275"/>
    </row>
    <row r="34" spans="1:5" ht="14.15" x14ac:dyDescent="0.3">
      <c r="A34" s="274" t="s">
        <v>519</v>
      </c>
      <c r="B34" s="273" t="str">
        <f>"Tariffs in "&amp;RIGHT('Annex 4 LDNO charges_J'!$A$2,LEN('Annex 4 LDNO charges_J'!$A$2)-(FIND("tariffs",TEXT('Annex 4 LDNO charges_J'!$A$2,0))+LEN("tariffs in ")-1))</f>
        <v>Tariffs in UKPN SPN Area (GSP Group_J)</v>
      </c>
      <c r="C34" s="275"/>
      <c r="D34" s="275"/>
      <c r="E34" s="275"/>
    </row>
    <row r="35" spans="1:5" ht="14.15" x14ac:dyDescent="0.3">
      <c r="A35" s="274" t="s">
        <v>520</v>
      </c>
      <c r="B35" s="273" t="str">
        <f>"Tariffs in "&amp;RIGHT('Annex 4 LDNO charges_K'!$A$2,LEN('Annex 4 LDNO charges_K'!$A$2)-(FIND("tariffs",TEXT('Annex 4 LDNO charges_K'!$A$2,0))+LEN("tariffs in ")-1))</f>
        <v>Tariffs in WPD South Wales Area (GSP Group_K)</v>
      </c>
      <c r="C35" s="275"/>
      <c r="D35" s="275"/>
      <c r="E35" s="275"/>
    </row>
    <row r="36" spans="1:5" ht="14.15" x14ac:dyDescent="0.3">
      <c r="A36" s="274" t="s">
        <v>521</v>
      </c>
      <c r="B36" s="273" t="str">
        <f>"Tariffs in "&amp;RIGHT('Annex 4 LDNO charges_L'!$A$2,LEN('Annex 4 LDNO charges_L'!$A$2)-(FIND("tariffs",TEXT('Annex 4 LDNO charges_L'!$A$2,0))+LEN("tariffs in ")-1))</f>
        <v>Tariffs in WPD South West Area (GSP Group_L)</v>
      </c>
      <c r="C36" s="275"/>
      <c r="D36" s="275"/>
      <c r="E36" s="275"/>
    </row>
    <row r="37" spans="1:5" ht="14.15" x14ac:dyDescent="0.3">
      <c r="A37" s="274" t="s">
        <v>522</v>
      </c>
      <c r="B37" s="273" t="str">
        <f>"Tariffs in "&amp;RIGHT('Annex 4 LDNO charges_M'!$A$2,LEN('Annex 4 LDNO charges_M'!$A$2)-(FIND("tariffs",TEXT('Annex 4 LDNO charges_M'!$A$2,0))+LEN("tariffs in ")-1))</f>
        <v>Tariffs in NPG Yorkshire Area (GSP Group_M)</v>
      </c>
      <c r="C37" s="275"/>
      <c r="D37" s="275"/>
      <c r="E37" s="275"/>
    </row>
    <row r="38" spans="1:5" ht="14.15" x14ac:dyDescent="0.3">
      <c r="A38" s="274" t="s">
        <v>523</v>
      </c>
      <c r="B38" s="273" t="str">
        <f>"Tariffs in "&amp;RIGHT('Annex 4 LDNO charges_N'!$A$2,LEN('Annex 4 LDNO charges_N'!$A$2)-(FIND("tariffs",TEXT('Annex 4 LDNO charges_N'!$A$2,0))+LEN("tariffs in ")-1))</f>
        <v>Tariffs in SP Distribution Area (GSP Group _N)</v>
      </c>
      <c r="C38" s="275"/>
      <c r="D38" s="275"/>
      <c r="E38" s="275"/>
    </row>
    <row r="39" spans="1:5" ht="14.15" x14ac:dyDescent="0.3">
      <c r="A39" s="274" t="s">
        <v>524</v>
      </c>
      <c r="B39" s="273" t="str">
        <f>"Tariffs in "&amp;RIGHT('Annex 4 LDNO charges_P'!$A$2,LEN('Annex 4 LDNO charges_P'!$A$2)-(FIND("tariffs",TEXT('Annex 4 LDNO charges_P'!$A$2,0))+LEN("tariffs in ")-1))</f>
        <v>Tariffs in SSE SHEPD Area (GSP Group_P)</v>
      </c>
      <c r="C39" s="275"/>
      <c r="D39" s="275"/>
      <c r="E39" s="275"/>
    </row>
    <row r="40" spans="1:5" ht="86.25" customHeight="1" x14ac:dyDescent="0.35">
      <c r="A40" t="s">
        <v>28</v>
      </c>
      <c r="B40" s="417" t="s">
        <v>713</v>
      </c>
      <c r="C40" s="417"/>
      <c r="D40" s="417"/>
      <c r="E40" s="417"/>
    </row>
    <row r="41" spans="1:5" ht="14.15" x14ac:dyDescent="0.3">
      <c r="A41" s="272" t="s">
        <v>525</v>
      </c>
      <c r="B41" s="273" t="str">
        <f>"LLFs in "&amp;RIGHT('Annex 5 LLFs_A'!$A$3,LEN('Annex 5 LLFs_A'!$A$3)-(FIND("LLFs",TEXT('Annex 5 LLFs_A'!$A$3,0))+LEN("LLFs in ")-1))</f>
        <v>LLFs in UKPN EPN Area (GSP Group_A) for year beginning 1 April 2022</v>
      </c>
      <c r="C41" s="275"/>
      <c r="D41" s="275"/>
      <c r="E41" s="275"/>
    </row>
    <row r="42" spans="1:5" ht="14.15" x14ac:dyDescent="0.3">
      <c r="A42" s="272" t="s">
        <v>526</v>
      </c>
      <c r="B42" s="273" t="str">
        <f>"LLFs in "&amp;RIGHT('Annex 5 LLFs_B'!$A$3,LEN('Annex 5 LLFs_B'!$A$3)-(FIND("LLFs",TEXT('Annex 5 LLFs_B'!$A$3,0))+LEN("LLFs in ")-1))</f>
        <v>LLFs in WPD EM Area (GSP Group_B) for year beginning 1 April 2022</v>
      </c>
      <c r="C42" s="275"/>
      <c r="D42" s="275"/>
      <c r="E42" s="275"/>
    </row>
    <row r="43" spans="1:5" ht="14.15" x14ac:dyDescent="0.3">
      <c r="A43" s="272" t="s">
        <v>527</v>
      </c>
      <c r="B43" s="273" t="str">
        <f>"LLFs in "&amp;RIGHT('Annex 5 LLFs_C'!$A$3,LEN('Annex 5 LLFs_C'!$A$3)-(FIND("LLFs",TEXT('Annex 5 LLFs_C'!$A$3,0))+LEN("LLFs in ")-1))</f>
        <v>LLFs in UKPN LPN Area (GSP Group_C) for year beginning 1 April 2022</v>
      </c>
      <c r="C43" s="275"/>
      <c r="D43" s="275"/>
      <c r="E43" s="275"/>
    </row>
    <row r="44" spans="1:5" ht="14.15" x14ac:dyDescent="0.3">
      <c r="A44" s="272" t="s">
        <v>528</v>
      </c>
      <c r="B44" s="273" t="str">
        <f>"LLFs in "&amp;RIGHT('Annex 5 LLFs_D'!$A$3,LEN('Annex 5 LLFs_D'!$A$3)-(FIND("LLFs",TEXT('Annex 5 LLFs_D'!$A$3,0))+LEN("LLFs in ")-1))</f>
        <v>LLFs in SP Manweb Area (GSP Group_D) for year beginning 1 April 2022</v>
      </c>
      <c r="C44" s="275"/>
      <c r="D44" s="275"/>
      <c r="E44" s="275"/>
    </row>
    <row r="45" spans="1:5" ht="14.15" x14ac:dyDescent="0.3">
      <c r="A45" s="272" t="s">
        <v>529</v>
      </c>
      <c r="B45" s="273" t="str">
        <f>"LLFs in "&amp;RIGHT('Annex 5 LLFs_E'!$A$3,LEN('Annex 5 LLFs_E'!$A$3)-(FIND("LLFs",TEXT('Annex 5 LLFs_E'!$A$3,0))+LEN("LLFs in ")-1))</f>
        <v>LLFs in WPD West Midlands Area (GSP Group_E) for year beginning 1 April 2022</v>
      </c>
      <c r="C45" s="275"/>
      <c r="D45" s="275"/>
      <c r="E45" s="275"/>
    </row>
    <row r="46" spans="1:5" ht="14.15" x14ac:dyDescent="0.3">
      <c r="A46" s="272" t="s">
        <v>530</v>
      </c>
      <c r="B46" s="273" t="str">
        <f>"LLFs in "&amp;RIGHT('Annex 5 LLFs_F'!$A$3,LEN('Annex 5 LLFs_F'!$A$3)-(FIND("LLFs",TEXT('Annex 5 LLFs_F'!$A$3,0))+LEN("LLFs in ")-1))</f>
        <v>LLFs in NPG Northeast Area (GSP Group_F) for year beginning 1 April 2022</v>
      </c>
      <c r="C46" s="275"/>
      <c r="D46" s="275"/>
      <c r="E46" s="275"/>
    </row>
    <row r="47" spans="1:5" ht="14.15" x14ac:dyDescent="0.3">
      <c r="A47" s="272" t="s">
        <v>531</v>
      </c>
      <c r="B47" s="273" t="str">
        <f>"LLFs in "&amp;RIGHT('Annex 5 LLFs_G'!$A$3,LEN('Annex 5 LLFs_G'!$A$3)-(FIND("LLFs",TEXT('Annex 5 LLFs_G'!$A$3,0))+LEN("LLFs in ")-1))</f>
        <v>LLFs in Electricity North West Area (GSP Group_G) for year beginning 1 April 2022</v>
      </c>
      <c r="C47" s="275"/>
      <c r="D47" s="275"/>
      <c r="E47" s="275"/>
    </row>
    <row r="48" spans="1:5" ht="14.15" x14ac:dyDescent="0.3">
      <c r="A48" s="272" t="s">
        <v>532</v>
      </c>
      <c r="B48" s="273" t="str">
        <f>"LLFs in "&amp;RIGHT('Annex 5 LLFs_H'!$A$3,LEN('Annex 5 LLFs_H'!$A$3)-(FIND("LLFs",TEXT('Annex 5 LLFs_H'!$A$3,0))+LEN("LLFs in ")-1))</f>
        <v>LLFs in SSE SEPD Area (GSP Group_H) for year beginning 1 April 2022</v>
      </c>
      <c r="C48" s="275"/>
      <c r="D48" s="275"/>
      <c r="E48" s="275"/>
    </row>
    <row r="49" spans="1:6" ht="14.15" x14ac:dyDescent="0.3">
      <c r="A49" s="272" t="s">
        <v>533</v>
      </c>
      <c r="B49" s="273" t="str">
        <f>"LLFs in "&amp;RIGHT('Annex 5 LLFs_J'!$A$3,LEN('Annex 5 LLFs_J'!$A$3)-(FIND("LLFs",TEXT('Annex 5 LLFs_J'!$A$3,0))+LEN("LLFs in ")-1))</f>
        <v>LLFs in UKPN SPN Area (GSP Group_J) for year beginning 1 April 2022</v>
      </c>
      <c r="C49" s="275"/>
      <c r="D49" s="275"/>
      <c r="E49" s="275"/>
    </row>
    <row r="50" spans="1:6" ht="14.15" x14ac:dyDescent="0.3">
      <c r="A50" s="272" t="s">
        <v>534</v>
      </c>
      <c r="B50" s="273" t="str">
        <f>"LLFs in "&amp;RIGHT('Annex 5 LLFs_K'!$A$3,LEN('Annex 5 LLFs_K'!$A$3)-(FIND("LLFs",TEXT('Annex 5 LLFs_K'!$A$3,0))+LEN("LLFs in ")-1))</f>
        <v>LLFs in WPD South Wales Area (GSP Group_K) for year beginning 1 April 2022</v>
      </c>
      <c r="C50" s="275"/>
      <c r="D50" s="275"/>
      <c r="E50" s="275"/>
    </row>
    <row r="51" spans="1:6" ht="14.15" x14ac:dyDescent="0.3">
      <c r="A51" s="272" t="s">
        <v>535</v>
      </c>
      <c r="B51" s="273" t="str">
        <f>"LLFs in "&amp;RIGHT('Annex 5 LLFs_L'!$A$3,LEN('Annex 5 LLFs_L'!$A$3)-(FIND("LLFs",TEXT('Annex 5 LLFs_L'!$A$3,0))+LEN("LLFs in ")-1))</f>
        <v>LLFs in WPD South West Area (GSP Group_L) for year beginning 1 April 2022</v>
      </c>
      <c r="C51" s="275"/>
      <c r="D51" s="275"/>
      <c r="E51" s="275"/>
    </row>
    <row r="52" spans="1:6" ht="14.15" x14ac:dyDescent="0.3">
      <c r="A52" s="272" t="s">
        <v>536</v>
      </c>
      <c r="B52" s="273" t="str">
        <f>"LLFs in "&amp;RIGHT('Annex 5 LLFs_M'!$A$3,LEN('Annex 5 LLFs_M'!$A$3)-(FIND("LLFs",TEXT('Annex 5 LLFs_M'!$A$3,0))+LEN("LLFs in ")-1))</f>
        <v>LLFs in NPG Yorkshire Area (GSP Group_M) for year beginning 1 April 2022</v>
      </c>
      <c r="C52" s="275"/>
      <c r="D52" s="275"/>
      <c r="E52" s="275"/>
    </row>
    <row r="53" spans="1:6" ht="14.15" x14ac:dyDescent="0.3">
      <c r="A53" s="274" t="s">
        <v>537</v>
      </c>
      <c r="B53" s="273" t="str">
        <f>"LLFs in "&amp;RIGHT('Annex 5 LLFs_N'!$A$3,LEN('Annex 5 LLFs_N'!$A$3)-(FIND("LLFs",TEXT('Annex 5 LLFs_N'!$A$3,0))+LEN("LLFs in ")-1))</f>
        <v>LLFs in SP Distribution Area (GSP Group _N) for year beginning 1 April 2022</v>
      </c>
      <c r="C53" s="275"/>
      <c r="D53" s="275"/>
      <c r="E53" s="275"/>
    </row>
    <row r="54" spans="1:6" ht="14.15" x14ac:dyDescent="0.3">
      <c r="A54" s="274" t="s">
        <v>538</v>
      </c>
      <c r="B54" s="273" t="str">
        <f>"LLFs in "&amp;RIGHT('Annex 5 LLFs_P'!$A$3,LEN('Annex 5 LLFs_P'!$A$3)-(FIND("LLFs",TEXT('Annex 5 LLFs_P'!$A$3,0))+LEN("LLFs in ")-1))</f>
        <v>LLFs in SSE SHEPD Area (GSP Group_P) for year beginning 1 April 2022</v>
      </c>
      <c r="C54" s="275"/>
      <c r="D54" s="275"/>
      <c r="E54" s="275"/>
    </row>
    <row r="55" spans="1:6" ht="42.75" customHeight="1" x14ac:dyDescent="0.3">
      <c r="A55" s="276" t="s">
        <v>494</v>
      </c>
      <c r="B55" s="418" t="str">
        <f>"Annex 6 contains the charges for new or amended EHV Properties and charges applied to Indigo Power with new or amended EHV Properties/end-users embedded in networks within the GSP Licence area."</f>
        <v>Annex 6 contains the charges for new or amended EHV Properties and charges applied to Indigo Power with new or amended EHV Properties/end-users embedded in networks within the GSP Licence area.</v>
      </c>
      <c r="C55" s="418"/>
      <c r="D55" s="418"/>
      <c r="E55" s="418"/>
    </row>
    <row r="56" spans="1:6" ht="29.25" customHeight="1" x14ac:dyDescent="0.3">
      <c r="A56" s="276" t="s">
        <v>269</v>
      </c>
      <c r="B56" s="418" t="s">
        <v>367</v>
      </c>
      <c r="C56" s="418"/>
      <c r="D56" s="418"/>
      <c r="E56" s="418"/>
    </row>
    <row r="57" spans="1:6" ht="30" customHeight="1" x14ac:dyDescent="0.3">
      <c r="A57" s="276" t="s">
        <v>264</v>
      </c>
      <c r="B57" s="418" t="s">
        <v>265</v>
      </c>
      <c r="C57" s="418"/>
      <c r="D57" s="418"/>
      <c r="E57" s="418"/>
    </row>
    <row r="58" spans="1:6" ht="30" customHeight="1" x14ac:dyDescent="0.3">
      <c r="A58" s="276" t="s">
        <v>337</v>
      </c>
      <c r="B58" s="418" t="s">
        <v>336</v>
      </c>
      <c r="C58" s="418"/>
      <c r="D58" s="418"/>
      <c r="E58" s="418"/>
    </row>
    <row r="59" spans="1:6" x14ac:dyDescent="0.3">
      <c r="A59" s="35"/>
      <c r="B59" s="35"/>
      <c r="C59" s="35"/>
      <c r="D59" s="35"/>
      <c r="E59" s="35"/>
    </row>
    <row r="60" spans="1:6" ht="14.15" x14ac:dyDescent="0.3">
      <c r="A60" s="40" t="s">
        <v>27</v>
      </c>
      <c r="B60" s="35"/>
      <c r="C60" s="35"/>
      <c r="D60" s="35"/>
      <c r="E60" s="35"/>
    </row>
    <row r="61" spans="1:6" ht="14.15" x14ac:dyDescent="0.3">
      <c r="A61" s="39"/>
      <c r="B61" s="425"/>
      <c r="C61" s="425"/>
      <c r="D61" s="425"/>
      <c r="E61" s="425"/>
    </row>
    <row r="62" spans="1:6" s="63" customFormat="1" ht="21" customHeight="1" x14ac:dyDescent="0.3">
      <c r="A62" s="422" t="s">
        <v>317</v>
      </c>
      <c r="B62" s="423"/>
      <c r="C62" s="423"/>
      <c r="D62" s="423"/>
      <c r="E62" s="423"/>
    </row>
    <row r="63" spans="1:6" s="63" customFormat="1" ht="21" customHeight="1" x14ac:dyDescent="0.3">
      <c r="A63" s="426" t="s">
        <v>464</v>
      </c>
      <c r="B63" s="427"/>
      <c r="C63" s="427"/>
      <c r="D63" s="427"/>
      <c r="E63" s="427"/>
      <c r="F63" s="427"/>
    </row>
    <row r="64" spans="1:6" x14ac:dyDescent="0.3">
      <c r="A64" s="237"/>
      <c r="B64" s="238"/>
      <c r="C64" s="238"/>
      <c r="D64" s="238"/>
      <c r="E64" s="238"/>
      <c r="F64" s="238"/>
    </row>
    <row r="65" spans="1:6" ht="14.15" x14ac:dyDescent="0.3">
      <c r="A65" s="254" t="s">
        <v>496</v>
      </c>
      <c r="B65" s="238"/>
      <c r="C65" s="238"/>
      <c r="D65" s="238"/>
      <c r="E65" s="238"/>
      <c r="F65" s="238"/>
    </row>
    <row r="66" spans="1:6" ht="14.15" x14ac:dyDescent="0.3">
      <c r="A66" s="37"/>
      <c r="B66" s="425"/>
      <c r="C66" s="425"/>
      <c r="D66" s="425"/>
      <c r="E66" s="425"/>
    </row>
    <row r="67" spans="1:6" ht="28.5" customHeight="1" x14ac:dyDescent="0.3">
      <c r="A67" s="424" t="s">
        <v>292</v>
      </c>
      <c r="B67" s="424"/>
      <c r="C67" s="424"/>
      <c r="D67" s="424"/>
      <c r="E67" s="424"/>
    </row>
    <row r="68" spans="1:6" ht="28.5" customHeight="1" x14ac:dyDescent="0.3">
      <c r="A68" s="420"/>
      <c r="B68" s="420"/>
      <c r="C68" s="420"/>
      <c r="D68" s="420"/>
      <c r="E68" s="420"/>
    </row>
  </sheetData>
  <customSheetViews>
    <customSheetView guid="{5032A364-B81A-48DA-88DA-AB3B86B47EE9}">
      <selection activeCell="A12" sqref="A12"/>
      <pageMargins left="0.7" right="0.7" top="0.75" bottom="0.75" header="0.3" footer="0.3"/>
    </customSheetView>
  </customSheetViews>
  <mergeCells count="17">
    <mergeCell ref="A68:E68"/>
    <mergeCell ref="F25:H25"/>
    <mergeCell ref="B57:E57"/>
    <mergeCell ref="A62:E62"/>
    <mergeCell ref="A67:E67"/>
    <mergeCell ref="B40:E40"/>
    <mergeCell ref="B56:E56"/>
    <mergeCell ref="B55:E55"/>
    <mergeCell ref="B58:E58"/>
    <mergeCell ref="B61:E61"/>
    <mergeCell ref="B66:E66"/>
    <mergeCell ref="A63:F63"/>
    <mergeCell ref="B8:E8"/>
    <mergeCell ref="B23:E23"/>
    <mergeCell ref="B24:E24"/>
    <mergeCell ref="B25:E25"/>
    <mergeCell ref="B7:E7"/>
  </mergeCells>
  <hyperlinks>
    <hyperlink ref="A8" location="'Annex 1 LV and HV charges'!A1" display="Annex 1 LV and HV charges" xr:uid="{00000000-0004-0000-0000-000000000000}"/>
    <hyperlink ref="A23" location="'Annex 2 EHV charges'!A1" display="Annex 2 EHV charges" xr:uid="{00000000-0004-0000-0000-000001000000}"/>
    <hyperlink ref="A24" location="'Annex 3 Preserved charges'!A1" display="Annex 3 Preserved charges" xr:uid="{00000000-0004-0000-0000-000002000000}"/>
    <hyperlink ref="A25" location="'Annex 4 LDNO charges'!A1" display="Annex 4 LDNO charges" xr:uid="{00000000-0004-0000-0000-000003000000}"/>
    <hyperlink ref="A40" location="'Annex 5 LLFs'!A1" display="Annex 5 LLFs" xr:uid="{00000000-0004-0000-0000-000004000000}"/>
    <hyperlink ref="A56" location="'Nodal prices'!A1" display="Nodal prices" xr:uid="{00000000-0004-0000-0000-000005000000}"/>
    <hyperlink ref="A55" location="'Annex 6 new or amended EHV'!Print_Area" display="Annex 6  Charges for New or Amended Designated EHV Properties" xr:uid="{00000000-0004-0000-0000-000006000000}"/>
    <hyperlink ref="A57" location="'SSC TPR unit rate lookup'!A1" display="SSC TPR to unit rate lookup table" xr:uid="{00000000-0004-0000-0000-000007000000}"/>
    <hyperlink ref="A58"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44"/>
  <sheetViews>
    <sheetView topLeftCell="A23" zoomScale="50" zoomScaleNormal="50" zoomScaleSheetLayoutView="100" workbookViewId="0">
      <selection activeCell="B33" sqref="B3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23" ht="40" customHeight="1" x14ac:dyDescent="0.3">
      <c r="A1" s="55" t="s">
        <v>19</v>
      </c>
      <c r="B1" s="46"/>
      <c r="C1" s="46"/>
      <c r="D1" s="46"/>
      <c r="E1" s="432" t="s">
        <v>463</v>
      </c>
      <c r="F1" s="432"/>
      <c r="G1" s="432"/>
      <c r="H1" s="432"/>
      <c r="I1" s="432"/>
      <c r="J1" s="432"/>
      <c r="K1" s="432"/>
      <c r="L1" s="235"/>
      <c r="M1" s="235"/>
      <c r="N1" s="235"/>
      <c r="O1" s="235"/>
    </row>
    <row r="2" spans="1:23" ht="40" customHeight="1" x14ac:dyDescent="0.3">
      <c r="A2" s="433" t="str">
        <f>Overview!B4&amp;" - Effective from "&amp;Overview!D4&amp;" - Final LV and HV charges in UKPN EPN Area (GSP Group _A)"</f>
        <v>Indigo Power Limited - Effective from 1 April 2022 - Final LV and HV charges in UKPN EPN Area (GSP Group _A)</v>
      </c>
      <c r="B2" s="433"/>
      <c r="C2" s="433"/>
      <c r="D2" s="433"/>
      <c r="E2" s="433"/>
      <c r="F2" s="433"/>
      <c r="G2" s="433"/>
      <c r="H2" s="433"/>
      <c r="I2" s="433"/>
      <c r="J2" s="433"/>
      <c r="K2" s="433"/>
      <c r="M2" s="1"/>
    </row>
    <row r="3" spans="1:23" s="42" customFormat="1" ht="40" customHeight="1" x14ac:dyDescent="0.3">
      <c r="A3" s="46"/>
      <c r="B3" s="46"/>
      <c r="C3" s="46"/>
      <c r="D3" s="46"/>
      <c r="E3" s="46"/>
      <c r="F3" s="46"/>
      <c r="G3" s="46"/>
      <c r="H3" s="46"/>
      <c r="I3" s="46"/>
      <c r="J3" s="46"/>
      <c r="K3" s="46"/>
      <c r="L3" s="31"/>
      <c r="M3" s="31"/>
    </row>
    <row r="4" spans="1:23" ht="40" customHeight="1" x14ac:dyDescent="0.3">
      <c r="A4" s="434" t="s">
        <v>308</v>
      </c>
      <c r="B4" s="435"/>
      <c r="C4" s="435"/>
      <c r="D4" s="435"/>
      <c r="E4" s="436"/>
      <c r="F4" s="46"/>
      <c r="G4" s="434" t="s">
        <v>307</v>
      </c>
      <c r="H4" s="435"/>
      <c r="I4" s="435"/>
      <c r="J4" s="435"/>
      <c r="K4" s="436"/>
    </row>
    <row r="5" spans="1:23" ht="40" customHeight="1" x14ac:dyDescent="0.3">
      <c r="A5" s="378" t="s">
        <v>13</v>
      </c>
      <c r="B5" s="248" t="s">
        <v>299</v>
      </c>
      <c r="C5" s="428" t="s">
        <v>300</v>
      </c>
      <c r="D5" s="429"/>
      <c r="E5" s="43" t="s">
        <v>301</v>
      </c>
      <c r="F5" s="46"/>
      <c r="G5" s="430"/>
      <c r="H5" s="431"/>
      <c r="I5" s="44" t="s">
        <v>305</v>
      </c>
      <c r="J5" s="45" t="s">
        <v>306</v>
      </c>
      <c r="K5" s="43" t="s">
        <v>301</v>
      </c>
      <c r="L5" s="46"/>
      <c r="N5" s="3"/>
    </row>
    <row r="6" spans="1:23" ht="40" customHeight="1" x14ac:dyDescent="0.3">
      <c r="A6" s="102" t="s">
        <v>593</v>
      </c>
      <c r="B6" s="13" t="s">
        <v>465</v>
      </c>
      <c r="C6" s="442" t="s">
        <v>594</v>
      </c>
      <c r="D6" s="443" t="s">
        <v>595</v>
      </c>
      <c r="E6" s="85" t="s">
        <v>596</v>
      </c>
      <c r="F6" s="46"/>
      <c r="G6" s="437" t="s">
        <v>303</v>
      </c>
      <c r="H6" s="438" t="s">
        <v>595</v>
      </c>
      <c r="I6" s="13" t="s">
        <v>465</v>
      </c>
      <c r="J6" s="241" t="s">
        <v>594</v>
      </c>
      <c r="K6" s="85" t="s">
        <v>596</v>
      </c>
      <c r="L6" s="46"/>
      <c r="N6" s="3"/>
    </row>
    <row r="7" spans="1:23" ht="40" customHeight="1" x14ac:dyDescent="0.3">
      <c r="A7" s="102" t="s">
        <v>597</v>
      </c>
      <c r="B7" s="314" t="s">
        <v>480</v>
      </c>
      <c r="C7" s="444" t="s">
        <v>480</v>
      </c>
      <c r="D7" s="445" t="s">
        <v>595</v>
      </c>
      <c r="E7" s="241" t="s">
        <v>598</v>
      </c>
      <c r="F7" s="46"/>
      <c r="G7" s="437" t="s">
        <v>599</v>
      </c>
      <c r="H7" s="438" t="s">
        <v>595</v>
      </c>
      <c r="I7" s="243" t="s">
        <v>595</v>
      </c>
      <c r="J7" s="241" t="s">
        <v>600</v>
      </c>
      <c r="K7" s="85" t="s">
        <v>596</v>
      </c>
      <c r="L7" s="46"/>
      <c r="N7" s="3"/>
    </row>
    <row r="8" spans="1:23" ht="40" customHeight="1" x14ac:dyDescent="0.3">
      <c r="A8" s="242" t="s">
        <v>14</v>
      </c>
      <c r="B8" s="437" t="s">
        <v>15</v>
      </c>
      <c r="C8" s="446" t="s">
        <v>595</v>
      </c>
      <c r="D8" s="446" t="s">
        <v>595</v>
      </c>
      <c r="E8" s="438" t="s">
        <v>595</v>
      </c>
      <c r="F8" s="46"/>
      <c r="G8" s="437" t="s">
        <v>597</v>
      </c>
      <c r="H8" s="438" t="s">
        <v>595</v>
      </c>
      <c r="I8" s="243" t="s">
        <v>595</v>
      </c>
      <c r="J8" s="243" t="s">
        <v>595</v>
      </c>
      <c r="K8" s="241" t="s">
        <v>598</v>
      </c>
      <c r="L8" s="46"/>
      <c r="N8" s="3"/>
    </row>
    <row r="9" spans="1:23" s="42" customFormat="1" ht="40" customHeight="1" x14ac:dyDescent="0.3">
      <c r="A9" s="46"/>
      <c r="B9" s="46"/>
      <c r="C9" s="46"/>
      <c r="D9" s="46"/>
      <c r="E9" s="46"/>
      <c r="F9" s="46"/>
      <c r="G9" s="437" t="s">
        <v>14</v>
      </c>
      <c r="H9" s="438" t="s">
        <v>595</v>
      </c>
      <c r="I9" s="439" t="s">
        <v>466</v>
      </c>
      <c r="J9" s="440" t="s">
        <v>595</v>
      </c>
      <c r="K9" s="441" t="s">
        <v>595</v>
      </c>
      <c r="L9" s="31"/>
      <c r="M9" s="31"/>
    </row>
    <row r="10" spans="1:23" s="42" customFormat="1" ht="40" customHeight="1" x14ac:dyDescent="0.3">
      <c r="A10" s="46"/>
      <c r="B10" s="46"/>
      <c r="C10" s="46"/>
      <c r="D10" s="46"/>
      <c r="E10" s="46"/>
      <c r="F10" s="46"/>
      <c r="G10" s="410" t="s">
        <v>480</v>
      </c>
      <c r="H10" s="49"/>
      <c r="I10" s="49"/>
      <c r="J10" s="49"/>
      <c r="K10" s="49"/>
      <c r="L10" s="31"/>
      <c r="M10" s="31"/>
    </row>
    <row r="11" spans="1:23"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c r="M11" s="31"/>
      <c r="N11" s="42"/>
      <c r="O11" s="42"/>
      <c r="P11" s="42"/>
      <c r="Q11" s="42"/>
      <c r="R11" s="42"/>
      <c r="S11" s="42"/>
      <c r="T11" s="42"/>
      <c r="U11" s="42"/>
      <c r="V11" s="42"/>
      <c r="W11" s="42"/>
    </row>
    <row r="12" spans="1:23" ht="35.049999999999997" customHeight="1" x14ac:dyDescent="0.3">
      <c r="A12" s="10" t="s">
        <v>736</v>
      </c>
      <c r="B12" s="27" t="s">
        <v>757</v>
      </c>
      <c r="C12" s="300" t="s">
        <v>566</v>
      </c>
      <c r="D12" s="80">
        <v>15.429</v>
      </c>
      <c r="E12" s="81">
        <v>0.65700000000000003</v>
      </c>
      <c r="F12" s="82">
        <v>0.122</v>
      </c>
      <c r="G12" s="29">
        <v>16.23</v>
      </c>
      <c r="H12" s="30"/>
      <c r="I12" s="30"/>
      <c r="J12" s="26"/>
      <c r="K12" s="27" t="s">
        <v>480</v>
      </c>
      <c r="M12" s="31"/>
      <c r="N12" s="42"/>
      <c r="O12" s="42"/>
      <c r="P12" s="42"/>
      <c r="Q12" s="42"/>
      <c r="R12" s="42"/>
      <c r="S12" s="42"/>
      <c r="T12" s="42"/>
      <c r="U12" s="42"/>
      <c r="V12" s="42"/>
      <c r="W12" s="42"/>
    </row>
    <row r="13" spans="1:23" ht="35.049999999999997" customHeight="1" x14ac:dyDescent="0.3">
      <c r="A13" s="10" t="s">
        <v>563</v>
      </c>
      <c r="B13" s="27" t="s">
        <v>758</v>
      </c>
      <c r="C13" s="300" t="s">
        <v>567</v>
      </c>
      <c r="D13" s="80">
        <v>15.429</v>
      </c>
      <c r="E13" s="81">
        <v>0.65700000000000003</v>
      </c>
      <c r="F13" s="82">
        <v>0.122</v>
      </c>
      <c r="G13" s="30"/>
      <c r="H13" s="30"/>
      <c r="I13" s="30"/>
      <c r="J13" s="26"/>
      <c r="K13" s="27" t="s">
        <v>480</v>
      </c>
      <c r="M13" s="31"/>
      <c r="N13" s="42"/>
      <c r="O13" s="42"/>
      <c r="P13" s="42"/>
      <c r="Q13" s="42"/>
      <c r="R13" s="42"/>
      <c r="S13" s="42"/>
      <c r="T13" s="42"/>
      <c r="U13" s="42"/>
      <c r="V13" s="42"/>
      <c r="W13" s="42"/>
    </row>
    <row r="14" spans="1:23" ht="35.049999999999997" customHeight="1" x14ac:dyDescent="0.3">
      <c r="A14" s="10" t="s">
        <v>737</v>
      </c>
      <c r="B14" s="27" t="s">
        <v>770</v>
      </c>
      <c r="C14" s="330" t="s">
        <v>631</v>
      </c>
      <c r="D14" s="80">
        <v>14.288</v>
      </c>
      <c r="E14" s="81">
        <v>0.60799999999999998</v>
      </c>
      <c r="F14" s="82">
        <v>0.113</v>
      </c>
      <c r="G14" s="29">
        <v>4.2</v>
      </c>
      <c r="H14" s="30"/>
      <c r="I14" s="30"/>
      <c r="J14" s="26"/>
      <c r="K14" s="27"/>
      <c r="M14" s="31"/>
      <c r="N14" s="42"/>
      <c r="O14" s="42"/>
      <c r="P14" s="42"/>
      <c r="Q14" s="42"/>
      <c r="R14" s="42"/>
      <c r="S14" s="42"/>
      <c r="T14" s="42"/>
      <c r="U14" s="42"/>
      <c r="V14" s="42"/>
      <c r="W14" s="42"/>
    </row>
    <row r="15" spans="1:23" ht="35.049999999999997" customHeight="1" x14ac:dyDescent="0.3">
      <c r="A15" s="10" t="s">
        <v>738</v>
      </c>
      <c r="B15" s="27" t="s">
        <v>759</v>
      </c>
      <c r="C15" s="330" t="s">
        <v>631</v>
      </c>
      <c r="D15" s="80">
        <v>14.288</v>
      </c>
      <c r="E15" s="81">
        <v>0.60799999999999998</v>
      </c>
      <c r="F15" s="82">
        <v>0.113</v>
      </c>
      <c r="G15" s="29">
        <v>5.33</v>
      </c>
      <c r="H15" s="30"/>
      <c r="I15" s="30"/>
      <c r="J15" s="26"/>
      <c r="K15" s="27" t="s">
        <v>480</v>
      </c>
      <c r="M15" s="31"/>
      <c r="N15" s="42"/>
      <c r="O15" s="42"/>
      <c r="P15" s="42"/>
      <c r="Q15" s="42"/>
      <c r="R15" s="42"/>
      <c r="S15" s="42"/>
      <c r="T15" s="42"/>
      <c r="U15" s="42"/>
      <c r="V15" s="42"/>
      <c r="W15" s="42"/>
    </row>
    <row r="16" spans="1:23" ht="35.049999999999997" customHeight="1" x14ac:dyDescent="0.3">
      <c r="A16" s="10" t="s">
        <v>739</v>
      </c>
      <c r="B16" s="28" t="s">
        <v>760</v>
      </c>
      <c r="C16" s="330" t="s">
        <v>631</v>
      </c>
      <c r="D16" s="80">
        <v>14.288</v>
      </c>
      <c r="E16" s="81">
        <v>0.60799999999999998</v>
      </c>
      <c r="F16" s="82">
        <v>0.113</v>
      </c>
      <c r="G16" s="29">
        <v>10.51</v>
      </c>
      <c r="H16" s="30"/>
      <c r="I16" s="30"/>
      <c r="J16" s="26"/>
      <c r="K16" s="27"/>
      <c r="M16" s="31"/>
      <c r="N16" s="42"/>
      <c r="O16" s="42"/>
      <c r="P16" s="42"/>
      <c r="Q16" s="42"/>
      <c r="R16" s="42"/>
      <c r="S16" s="42"/>
      <c r="T16" s="42"/>
      <c r="U16" s="42"/>
      <c r="V16" s="42"/>
      <c r="W16" s="42"/>
    </row>
    <row r="17" spans="1:23" ht="35.049999999999997" customHeight="1" x14ac:dyDescent="0.3">
      <c r="A17" s="10" t="s">
        <v>740</v>
      </c>
      <c r="B17" s="28" t="s">
        <v>761</v>
      </c>
      <c r="C17" s="330" t="s">
        <v>631</v>
      </c>
      <c r="D17" s="80">
        <v>14.288</v>
      </c>
      <c r="E17" s="81">
        <v>0.60799999999999998</v>
      </c>
      <c r="F17" s="82">
        <v>0.113</v>
      </c>
      <c r="G17" s="29">
        <v>19.940000000000001</v>
      </c>
      <c r="H17" s="30"/>
      <c r="I17" s="30"/>
      <c r="J17" s="26"/>
      <c r="K17" s="27"/>
      <c r="M17" s="31"/>
      <c r="N17" s="42"/>
      <c r="O17" s="42"/>
      <c r="P17" s="42"/>
      <c r="Q17" s="42"/>
      <c r="R17" s="42"/>
      <c r="S17" s="42"/>
      <c r="T17" s="42"/>
      <c r="U17" s="42"/>
      <c r="V17" s="42"/>
      <c r="W17" s="42"/>
    </row>
    <row r="18" spans="1:23" ht="35.049999999999997" customHeight="1" x14ac:dyDescent="0.3">
      <c r="A18" s="10" t="s">
        <v>741</v>
      </c>
      <c r="B18" s="28" t="s">
        <v>762</v>
      </c>
      <c r="C18" s="330" t="s">
        <v>631</v>
      </c>
      <c r="D18" s="80">
        <v>14.288</v>
      </c>
      <c r="E18" s="81">
        <v>0.60799999999999998</v>
      </c>
      <c r="F18" s="82">
        <v>0.113</v>
      </c>
      <c r="G18" s="29">
        <v>52.8</v>
      </c>
      <c r="H18" s="30"/>
      <c r="I18" s="30"/>
      <c r="J18" s="26"/>
      <c r="K18" s="27"/>
      <c r="M18" s="31"/>
      <c r="N18" s="42"/>
      <c r="O18" s="42"/>
      <c r="P18" s="42"/>
      <c r="Q18" s="42"/>
      <c r="R18" s="42"/>
      <c r="S18" s="42"/>
      <c r="T18" s="42"/>
      <c r="U18" s="42"/>
      <c r="V18" s="42"/>
      <c r="W18" s="42"/>
    </row>
    <row r="19" spans="1:23" ht="35.049999999999997" customHeight="1" x14ac:dyDescent="0.3">
      <c r="A19" s="10" t="s">
        <v>564</v>
      </c>
      <c r="B19" s="28" t="s">
        <v>763</v>
      </c>
      <c r="C19" s="300" t="s">
        <v>569</v>
      </c>
      <c r="D19" s="80">
        <v>14.288</v>
      </c>
      <c r="E19" s="81">
        <v>0.60799999999999998</v>
      </c>
      <c r="F19" s="82">
        <v>0.113</v>
      </c>
      <c r="G19" s="30"/>
      <c r="H19" s="30"/>
      <c r="I19" s="30"/>
      <c r="J19" s="26"/>
      <c r="K19" s="27" t="s">
        <v>480</v>
      </c>
      <c r="M19" s="31"/>
      <c r="N19" s="42"/>
      <c r="O19" s="42"/>
      <c r="P19" s="42"/>
      <c r="Q19" s="42"/>
      <c r="R19" s="42"/>
      <c r="S19" s="42"/>
      <c r="T19" s="42"/>
      <c r="U19" s="42"/>
      <c r="V19" s="42"/>
      <c r="W19" s="42"/>
    </row>
    <row r="20" spans="1:23" ht="35.049999999999997" customHeight="1" x14ac:dyDescent="0.3">
      <c r="A20" s="10" t="s">
        <v>742</v>
      </c>
      <c r="B20" s="24" t="s">
        <v>764</v>
      </c>
      <c r="C20" s="315">
        <v>0</v>
      </c>
      <c r="D20" s="80">
        <v>9.8239999999999998</v>
      </c>
      <c r="E20" s="81">
        <v>0.39600000000000002</v>
      </c>
      <c r="F20" s="82">
        <v>7.3999999999999996E-2</v>
      </c>
      <c r="G20" s="29">
        <v>11.04</v>
      </c>
      <c r="H20" s="29">
        <v>3.65</v>
      </c>
      <c r="I20" s="79">
        <v>7.57</v>
      </c>
      <c r="J20" s="25">
        <v>0.34100000000000003</v>
      </c>
      <c r="K20" s="27"/>
      <c r="M20" s="31"/>
      <c r="N20" s="42"/>
      <c r="O20" s="42"/>
      <c r="P20" s="42"/>
      <c r="Q20" s="42"/>
      <c r="R20" s="42"/>
      <c r="S20" s="42"/>
      <c r="T20" s="42"/>
      <c r="U20" s="42"/>
      <c r="V20" s="42"/>
      <c r="W20" s="42"/>
    </row>
    <row r="21" spans="1:23" ht="35.049999999999997" customHeight="1" x14ac:dyDescent="0.3">
      <c r="A21" s="10" t="s">
        <v>743</v>
      </c>
      <c r="B21" s="27" t="s">
        <v>765</v>
      </c>
      <c r="C21" s="315">
        <v>0</v>
      </c>
      <c r="D21" s="80">
        <v>9.8239999999999998</v>
      </c>
      <c r="E21" s="81">
        <v>0.39600000000000002</v>
      </c>
      <c r="F21" s="82">
        <v>7.3999999999999996E-2</v>
      </c>
      <c r="G21" s="29">
        <v>98.67</v>
      </c>
      <c r="H21" s="29">
        <v>3.65</v>
      </c>
      <c r="I21" s="79">
        <v>7.57</v>
      </c>
      <c r="J21" s="25">
        <v>0.34100000000000003</v>
      </c>
      <c r="K21" s="27"/>
      <c r="M21" s="31"/>
      <c r="N21" s="42"/>
      <c r="O21" s="42"/>
      <c r="P21" s="42"/>
      <c r="Q21" s="42"/>
      <c r="R21" s="42"/>
      <c r="S21" s="42"/>
      <c r="T21" s="42"/>
      <c r="U21" s="42"/>
      <c r="V21" s="42"/>
      <c r="W21" s="42"/>
    </row>
    <row r="22" spans="1:23" ht="35.049999999999997" customHeight="1" x14ac:dyDescent="0.3">
      <c r="A22" s="10" t="s">
        <v>744</v>
      </c>
      <c r="B22" s="27" t="s">
        <v>766</v>
      </c>
      <c r="C22" s="315">
        <v>0</v>
      </c>
      <c r="D22" s="80">
        <v>9.8239999999999998</v>
      </c>
      <c r="E22" s="81">
        <v>0.39600000000000002</v>
      </c>
      <c r="F22" s="82">
        <v>7.3999999999999996E-2</v>
      </c>
      <c r="G22" s="29">
        <v>142.19</v>
      </c>
      <c r="H22" s="29">
        <v>3.65</v>
      </c>
      <c r="I22" s="79">
        <v>7.57</v>
      </c>
      <c r="J22" s="25">
        <v>0.34100000000000003</v>
      </c>
      <c r="K22" s="27"/>
      <c r="M22" s="31"/>
      <c r="N22" s="42"/>
      <c r="O22" s="42"/>
      <c r="P22" s="42"/>
      <c r="Q22" s="42"/>
      <c r="R22" s="42"/>
      <c r="S22" s="42"/>
      <c r="T22" s="42"/>
      <c r="U22" s="42"/>
      <c r="V22" s="42"/>
      <c r="W22" s="42"/>
    </row>
    <row r="23" spans="1:23" ht="35.049999999999997" customHeight="1" x14ac:dyDescent="0.3">
      <c r="A23" s="10" t="s">
        <v>745</v>
      </c>
      <c r="B23" s="27" t="s">
        <v>767</v>
      </c>
      <c r="C23" s="315">
        <v>0</v>
      </c>
      <c r="D23" s="80">
        <v>9.8239999999999998</v>
      </c>
      <c r="E23" s="81">
        <v>0.39600000000000002</v>
      </c>
      <c r="F23" s="82">
        <v>7.3999999999999996E-2</v>
      </c>
      <c r="G23" s="29">
        <v>234.29</v>
      </c>
      <c r="H23" s="29">
        <v>3.65</v>
      </c>
      <c r="I23" s="79">
        <v>7.57</v>
      </c>
      <c r="J23" s="25">
        <v>0.34100000000000003</v>
      </c>
      <c r="K23" s="27"/>
      <c r="M23" s="31"/>
      <c r="N23" s="42"/>
      <c r="O23" s="42"/>
      <c r="P23" s="42"/>
      <c r="Q23" s="42"/>
      <c r="R23" s="42"/>
      <c r="S23" s="42"/>
      <c r="T23" s="42"/>
      <c r="U23" s="42"/>
      <c r="V23" s="42"/>
      <c r="W23" s="42"/>
    </row>
    <row r="24" spans="1:23" ht="35.049999999999997" customHeight="1" x14ac:dyDescent="0.3">
      <c r="A24" s="10" t="s">
        <v>746</v>
      </c>
      <c r="B24" s="27" t="s">
        <v>768</v>
      </c>
      <c r="C24" s="315">
        <v>0</v>
      </c>
      <c r="D24" s="80">
        <v>9.8239999999999998</v>
      </c>
      <c r="E24" s="81">
        <v>0.39600000000000002</v>
      </c>
      <c r="F24" s="82">
        <v>7.3999999999999996E-2</v>
      </c>
      <c r="G24" s="29">
        <v>490.22</v>
      </c>
      <c r="H24" s="29">
        <v>3.65</v>
      </c>
      <c r="I24" s="79">
        <v>7.57</v>
      </c>
      <c r="J24" s="25">
        <v>0.34100000000000003</v>
      </c>
      <c r="K24" s="27"/>
      <c r="M24" s="31"/>
      <c r="N24" s="42"/>
      <c r="O24" s="42"/>
      <c r="P24" s="42"/>
      <c r="Q24" s="42"/>
      <c r="R24" s="42"/>
      <c r="S24" s="42"/>
      <c r="T24" s="42"/>
      <c r="U24" s="42"/>
      <c r="V24" s="42"/>
      <c r="W24" s="42"/>
    </row>
    <row r="25" spans="1:23" ht="35.049999999999997" customHeight="1" x14ac:dyDescent="0.3">
      <c r="A25" s="10" t="s">
        <v>747</v>
      </c>
      <c r="B25" s="314" t="s">
        <v>480</v>
      </c>
      <c r="C25" s="315">
        <v>0</v>
      </c>
      <c r="D25" s="80">
        <v>6.7549999999999999</v>
      </c>
      <c r="E25" s="81">
        <v>0.24299999999999999</v>
      </c>
      <c r="F25" s="82">
        <v>4.5999999999999999E-2</v>
      </c>
      <c r="G25" s="29">
        <v>8.15</v>
      </c>
      <c r="H25" s="29">
        <v>5.0199999999999996</v>
      </c>
      <c r="I25" s="79">
        <v>6.55</v>
      </c>
      <c r="J25" s="25">
        <v>0.217</v>
      </c>
      <c r="K25" s="27"/>
      <c r="M25" s="31"/>
      <c r="N25" s="42"/>
      <c r="O25" s="42"/>
      <c r="P25" s="42"/>
      <c r="Q25" s="42"/>
      <c r="R25" s="42"/>
      <c r="S25" s="42"/>
      <c r="T25" s="42"/>
      <c r="U25" s="42"/>
      <c r="V25" s="42"/>
      <c r="W25" s="42"/>
    </row>
    <row r="26" spans="1:23" ht="35.049999999999997" customHeight="1" x14ac:dyDescent="0.3">
      <c r="A26" s="10" t="s">
        <v>748</v>
      </c>
      <c r="B26" s="314" t="s">
        <v>480</v>
      </c>
      <c r="C26" s="315">
        <v>0</v>
      </c>
      <c r="D26" s="80">
        <v>6.7549999999999999</v>
      </c>
      <c r="E26" s="81">
        <v>0.24299999999999999</v>
      </c>
      <c r="F26" s="82">
        <v>4.5999999999999999E-2</v>
      </c>
      <c r="G26" s="29">
        <v>95.78</v>
      </c>
      <c r="H26" s="29">
        <v>5.0199999999999996</v>
      </c>
      <c r="I26" s="79">
        <v>6.55</v>
      </c>
      <c r="J26" s="25">
        <v>0.217</v>
      </c>
      <c r="K26" s="27"/>
      <c r="M26" s="31"/>
      <c r="N26" s="42"/>
      <c r="O26" s="42"/>
      <c r="P26" s="42"/>
      <c r="Q26" s="42"/>
      <c r="R26" s="42"/>
      <c r="S26" s="42"/>
      <c r="T26" s="42"/>
      <c r="U26" s="42"/>
      <c r="V26" s="42"/>
      <c r="W26" s="42"/>
    </row>
    <row r="27" spans="1:23" ht="35.049999999999997" customHeight="1" x14ac:dyDescent="0.3">
      <c r="A27" s="10" t="s">
        <v>749</v>
      </c>
      <c r="B27" s="314" t="s">
        <v>480</v>
      </c>
      <c r="C27" s="315">
        <v>0</v>
      </c>
      <c r="D27" s="80">
        <v>6.7549999999999999</v>
      </c>
      <c r="E27" s="81">
        <v>0.24299999999999999</v>
      </c>
      <c r="F27" s="82">
        <v>4.5999999999999999E-2</v>
      </c>
      <c r="G27" s="29">
        <v>139.31</v>
      </c>
      <c r="H27" s="29">
        <v>5.0199999999999996</v>
      </c>
      <c r="I27" s="79">
        <v>6.55</v>
      </c>
      <c r="J27" s="25">
        <v>0.217</v>
      </c>
      <c r="K27" s="27"/>
      <c r="M27" s="31"/>
      <c r="N27" s="42"/>
      <c r="O27" s="42"/>
      <c r="P27" s="42"/>
      <c r="Q27" s="42"/>
      <c r="R27" s="42"/>
      <c r="S27" s="42"/>
      <c r="T27" s="42"/>
      <c r="U27" s="42"/>
      <c r="V27" s="42"/>
      <c r="W27" s="42"/>
    </row>
    <row r="28" spans="1:23" ht="35.049999999999997" customHeight="1" x14ac:dyDescent="0.3">
      <c r="A28" s="10" t="s">
        <v>750</v>
      </c>
      <c r="B28" s="314" t="s">
        <v>480</v>
      </c>
      <c r="C28" s="315">
        <v>0</v>
      </c>
      <c r="D28" s="80">
        <v>6.7549999999999999</v>
      </c>
      <c r="E28" s="81">
        <v>0.24299999999999999</v>
      </c>
      <c r="F28" s="82">
        <v>4.5999999999999999E-2</v>
      </c>
      <c r="G28" s="29">
        <v>231.4</v>
      </c>
      <c r="H28" s="29">
        <v>5.0199999999999996</v>
      </c>
      <c r="I28" s="79">
        <v>6.55</v>
      </c>
      <c r="J28" s="25">
        <v>0.217</v>
      </c>
      <c r="K28" s="27"/>
      <c r="M28" s="31"/>
      <c r="N28" s="42"/>
      <c r="O28" s="42"/>
      <c r="P28" s="42"/>
      <c r="Q28" s="42"/>
      <c r="R28" s="42"/>
      <c r="S28" s="42"/>
      <c r="T28" s="42"/>
      <c r="U28" s="42"/>
      <c r="V28" s="42"/>
      <c r="W28" s="42"/>
    </row>
    <row r="29" spans="1:23" ht="35.049999999999997" customHeight="1" x14ac:dyDescent="0.3">
      <c r="A29" s="10" t="s">
        <v>751</v>
      </c>
      <c r="B29" s="314" t="s">
        <v>480</v>
      </c>
      <c r="C29" s="315">
        <v>0</v>
      </c>
      <c r="D29" s="80">
        <v>6.7549999999999999</v>
      </c>
      <c r="E29" s="81">
        <v>0.24299999999999999</v>
      </c>
      <c r="F29" s="82">
        <v>4.5999999999999999E-2</v>
      </c>
      <c r="G29" s="29">
        <v>487.33</v>
      </c>
      <c r="H29" s="29">
        <v>5.0199999999999996</v>
      </c>
      <c r="I29" s="79">
        <v>6.55</v>
      </c>
      <c r="J29" s="25">
        <v>0.217</v>
      </c>
      <c r="K29" s="27"/>
      <c r="M29" s="31"/>
      <c r="N29" s="42"/>
      <c r="O29" s="42"/>
      <c r="P29" s="42"/>
      <c r="Q29" s="42"/>
      <c r="R29" s="42"/>
      <c r="S29" s="42"/>
      <c r="T29" s="42"/>
      <c r="U29" s="42"/>
      <c r="V29" s="42"/>
      <c r="W29" s="42"/>
    </row>
    <row r="30" spans="1:23" ht="35.049999999999997" customHeight="1" x14ac:dyDescent="0.3">
      <c r="A30" s="10" t="s">
        <v>752</v>
      </c>
      <c r="B30" s="27" t="s">
        <v>769</v>
      </c>
      <c r="C30" s="315">
        <v>0</v>
      </c>
      <c r="D30" s="80">
        <v>5.57</v>
      </c>
      <c r="E30" s="81">
        <v>0.18</v>
      </c>
      <c r="F30" s="82">
        <v>3.5000000000000003E-2</v>
      </c>
      <c r="G30" s="29">
        <v>109.59</v>
      </c>
      <c r="H30" s="29">
        <v>4.1900000000000004</v>
      </c>
      <c r="I30" s="79">
        <v>5.86</v>
      </c>
      <c r="J30" s="25">
        <v>0.17599999999999999</v>
      </c>
      <c r="K30" s="27"/>
      <c r="M30" s="31"/>
      <c r="N30" s="42"/>
      <c r="O30" s="42"/>
      <c r="P30" s="42"/>
      <c r="Q30" s="42"/>
      <c r="R30" s="42"/>
      <c r="S30" s="42"/>
      <c r="T30" s="42"/>
      <c r="U30" s="42"/>
      <c r="V30" s="42"/>
      <c r="W30" s="42"/>
    </row>
    <row r="31" spans="1:23" ht="35.049999999999997" customHeight="1" x14ac:dyDescent="0.3">
      <c r="A31" s="10" t="s">
        <v>753</v>
      </c>
      <c r="B31" s="27" t="s">
        <v>773</v>
      </c>
      <c r="C31" s="315">
        <v>0</v>
      </c>
      <c r="D31" s="80">
        <v>5.57</v>
      </c>
      <c r="E31" s="81">
        <v>0.18</v>
      </c>
      <c r="F31" s="82">
        <v>3.5000000000000003E-2</v>
      </c>
      <c r="G31" s="29">
        <v>637.99</v>
      </c>
      <c r="H31" s="29">
        <v>4.1900000000000004</v>
      </c>
      <c r="I31" s="79">
        <v>5.86</v>
      </c>
      <c r="J31" s="25">
        <v>0.17599999999999999</v>
      </c>
      <c r="K31" s="27"/>
      <c r="M31" s="31"/>
      <c r="N31" s="42"/>
      <c r="O31" s="42"/>
      <c r="P31" s="42"/>
      <c r="Q31" s="42"/>
      <c r="R31" s="42"/>
      <c r="S31" s="42"/>
      <c r="T31" s="42"/>
      <c r="U31" s="42"/>
      <c r="V31" s="42"/>
      <c r="W31" s="42"/>
    </row>
    <row r="32" spans="1:23" ht="35.049999999999997" customHeight="1" x14ac:dyDescent="0.3">
      <c r="A32" s="10" t="s">
        <v>754</v>
      </c>
      <c r="B32" s="27" t="s">
        <v>1326</v>
      </c>
      <c r="C32" s="315">
        <v>0</v>
      </c>
      <c r="D32" s="80">
        <v>5.57</v>
      </c>
      <c r="E32" s="81">
        <v>0.18</v>
      </c>
      <c r="F32" s="82">
        <v>3.5000000000000003E-2</v>
      </c>
      <c r="G32" s="29">
        <v>1440.55</v>
      </c>
      <c r="H32" s="29">
        <v>4.1900000000000004</v>
      </c>
      <c r="I32" s="79">
        <v>5.86</v>
      </c>
      <c r="J32" s="25">
        <v>0.17599999999999999</v>
      </c>
      <c r="K32" s="27"/>
      <c r="M32" s="31"/>
      <c r="N32" s="42"/>
      <c r="O32" s="42"/>
      <c r="P32" s="42"/>
      <c r="Q32" s="42"/>
      <c r="R32" s="42"/>
      <c r="S32" s="42"/>
      <c r="T32" s="42"/>
      <c r="U32" s="42"/>
      <c r="V32" s="42"/>
      <c r="W32" s="42"/>
    </row>
    <row r="33" spans="1:23" ht="35.049999999999997" customHeight="1" x14ac:dyDescent="0.3">
      <c r="A33" s="10" t="s">
        <v>755</v>
      </c>
      <c r="B33" s="27" t="s">
        <v>774</v>
      </c>
      <c r="C33" s="315">
        <v>0</v>
      </c>
      <c r="D33" s="80">
        <v>5.57</v>
      </c>
      <c r="E33" s="81">
        <v>0.18</v>
      </c>
      <c r="F33" s="82">
        <v>3.5000000000000003E-2</v>
      </c>
      <c r="G33" s="29">
        <v>2834.21</v>
      </c>
      <c r="H33" s="29">
        <v>4.1900000000000004</v>
      </c>
      <c r="I33" s="79">
        <v>5.86</v>
      </c>
      <c r="J33" s="25">
        <v>0.17599999999999999</v>
      </c>
      <c r="K33" s="27"/>
      <c r="M33" s="31"/>
      <c r="N33" s="42"/>
      <c r="O33" s="42"/>
      <c r="P33" s="42"/>
      <c r="Q33" s="42"/>
      <c r="R33" s="42"/>
      <c r="S33" s="42"/>
      <c r="T33" s="42"/>
      <c r="U33" s="42"/>
      <c r="V33" s="42"/>
      <c r="W33" s="42"/>
    </row>
    <row r="34" spans="1:23" ht="35.049999999999997" customHeight="1" x14ac:dyDescent="0.3">
      <c r="A34" s="10" t="s">
        <v>756</v>
      </c>
      <c r="B34" s="27" t="s">
        <v>775</v>
      </c>
      <c r="C34" s="315">
        <v>0</v>
      </c>
      <c r="D34" s="80">
        <v>5.57</v>
      </c>
      <c r="E34" s="81">
        <v>0.18</v>
      </c>
      <c r="F34" s="82">
        <v>3.5000000000000003E-2</v>
      </c>
      <c r="G34" s="29">
        <v>6770.43</v>
      </c>
      <c r="H34" s="29">
        <v>4.1900000000000004</v>
      </c>
      <c r="I34" s="79">
        <v>5.86</v>
      </c>
      <c r="J34" s="25">
        <v>0.17599999999999999</v>
      </c>
      <c r="K34" s="27"/>
      <c r="M34" s="31"/>
      <c r="N34" s="42"/>
      <c r="O34" s="42"/>
      <c r="P34" s="42"/>
      <c r="Q34" s="42"/>
      <c r="R34" s="42"/>
      <c r="S34" s="42"/>
      <c r="T34" s="42"/>
      <c r="U34" s="42"/>
      <c r="V34" s="42"/>
      <c r="W34" s="42"/>
    </row>
    <row r="35" spans="1:23" ht="35.049999999999997" customHeight="1" x14ac:dyDescent="0.3">
      <c r="A35" s="10" t="s">
        <v>565</v>
      </c>
      <c r="B35" s="27" t="s">
        <v>1178</v>
      </c>
      <c r="C35" s="300" t="s">
        <v>570</v>
      </c>
      <c r="D35" s="83">
        <v>40.225999999999999</v>
      </c>
      <c r="E35" s="84">
        <v>1.512</v>
      </c>
      <c r="F35" s="82">
        <v>1.0409999999999999</v>
      </c>
      <c r="G35" s="30"/>
      <c r="H35" s="30"/>
      <c r="I35" s="30"/>
      <c r="J35" s="26"/>
      <c r="K35" s="27"/>
      <c r="M35" s="31"/>
      <c r="N35" s="42"/>
      <c r="O35" s="42"/>
      <c r="P35" s="42"/>
      <c r="Q35" s="42"/>
      <c r="R35" s="42"/>
      <c r="S35" s="42"/>
      <c r="T35" s="42"/>
      <c r="U35" s="42"/>
      <c r="V35" s="42"/>
      <c r="W35" s="42"/>
    </row>
    <row r="36" spans="1:23" ht="35.049999999999997" customHeight="1" x14ac:dyDescent="0.3">
      <c r="A36" s="10" t="s">
        <v>609</v>
      </c>
      <c r="B36" s="28" t="s">
        <v>771</v>
      </c>
      <c r="C36" s="353">
        <v>0</v>
      </c>
      <c r="D36" s="80">
        <v>-9.2870000000000008</v>
      </c>
      <c r="E36" s="81">
        <v>-0.39600000000000002</v>
      </c>
      <c r="F36" s="82">
        <v>-7.2999999999999995E-2</v>
      </c>
      <c r="G36" s="29">
        <v>0</v>
      </c>
      <c r="H36" s="30"/>
      <c r="I36" s="30"/>
      <c r="J36" s="26"/>
      <c r="K36" s="27" t="s">
        <v>480</v>
      </c>
      <c r="M36" s="31"/>
      <c r="N36" s="42"/>
      <c r="O36" s="42"/>
      <c r="P36" s="42"/>
      <c r="Q36" s="42"/>
      <c r="R36" s="42"/>
      <c r="S36" s="42"/>
      <c r="T36" s="42"/>
      <c r="U36" s="42"/>
      <c r="V36" s="42"/>
      <c r="W36" s="42"/>
    </row>
    <row r="37" spans="1:23" ht="35.049999999999997" customHeight="1" x14ac:dyDescent="0.3">
      <c r="A37" s="10" t="s">
        <v>673</v>
      </c>
      <c r="B37" s="314" t="s">
        <v>480</v>
      </c>
      <c r="C37" s="315">
        <v>0</v>
      </c>
      <c r="D37" s="80">
        <v>-8.2840000000000007</v>
      </c>
      <c r="E37" s="81">
        <v>-0.34100000000000003</v>
      </c>
      <c r="F37" s="82">
        <v>-6.3E-2</v>
      </c>
      <c r="G37" s="29">
        <v>0</v>
      </c>
      <c r="H37" s="30"/>
      <c r="I37" s="30"/>
      <c r="J37" s="26"/>
      <c r="K37" s="27"/>
      <c r="M37" s="31"/>
      <c r="N37" s="42"/>
      <c r="O37" s="42"/>
      <c r="P37" s="42"/>
      <c r="Q37" s="42"/>
      <c r="R37" s="42"/>
      <c r="S37" s="42"/>
      <c r="T37" s="42"/>
      <c r="U37" s="42"/>
      <c r="V37" s="42"/>
      <c r="W37" s="42"/>
    </row>
    <row r="38" spans="1:23" ht="35.049999999999997" customHeight="1" x14ac:dyDescent="0.3">
      <c r="A38" s="10" t="s">
        <v>589</v>
      </c>
      <c r="B38" s="28" t="s">
        <v>772</v>
      </c>
      <c r="C38" s="315">
        <v>0</v>
      </c>
      <c r="D38" s="80">
        <v>-9.2870000000000008</v>
      </c>
      <c r="E38" s="81">
        <v>-0.39600000000000002</v>
      </c>
      <c r="F38" s="82">
        <v>-7.2999999999999995E-2</v>
      </c>
      <c r="G38" s="29">
        <v>0</v>
      </c>
      <c r="H38" s="30"/>
      <c r="I38" s="30"/>
      <c r="J38" s="25">
        <v>0.3</v>
      </c>
      <c r="K38" s="27"/>
      <c r="M38" s="31"/>
      <c r="N38" s="42"/>
      <c r="O38" s="42"/>
      <c r="P38" s="42"/>
      <c r="Q38" s="42"/>
      <c r="R38" s="42"/>
      <c r="S38" s="42"/>
      <c r="T38" s="42"/>
      <c r="U38" s="42"/>
      <c r="V38" s="42"/>
      <c r="W38" s="42"/>
    </row>
    <row r="39" spans="1:23" ht="35.049999999999997" customHeight="1" x14ac:dyDescent="0.3">
      <c r="A39" s="10" t="s">
        <v>674</v>
      </c>
      <c r="B39" s="314" t="s">
        <v>480</v>
      </c>
      <c r="C39" s="315">
        <v>0</v>
      </c>
      <c r="D39" s="80">
        <v>-9.2870000000000008</v>
      </c>
      <c r="E39" s="81">
        <v>-0.39600000000000002</v>
      </c>
      <c r="F39" s="82">
        <v>-7.2999999999999995E-2</v>
      </c>
      <c r="G39" s="29">
        <v>0</v>
      </c>
      <c r="H39" s="30"/>
      <c r="I39" s="30"/>
      <c r="J39" s="26"/>
      <c r="K39" s="27"/>
      <c r="M39" s="31"/>
      <c r="N39" s="42"/>
      <c r="O39" s="42"/>
      <c r="P39" s="42"/>
      <c r="Q39" s="42"/>
      <c r="R39" s="42"/>
      <c r="S39" s="42"/>
      <c r="T39" s="42"/>
      <c r="U39" s="42"/>
      <c r="V39" s="42"/>
      <c r="W39" s="42"/>
    </row>
    <row r="40" spans="1:23" ht="35.049999999999997" customHeight="1" x14ac:dyDescent="0.3">
      <c r="A40" s="10" t="s">
        <v>675</v>
      </c>
      <c r="B40" s="314" t="s">
        <v>480</v>
      </c>
      <c r="C40" s="315">
        <v>0</v>
      </c>
      <c r="D40" s="80">
        <v>-8.2840000000000007</v>
      </c>
      <c r="E40" s="81">
        <v>-0.34100000000000003</v>
      </c>
      <c r="F40" s="82">
        <v>-6.3E-2</v>
      </c>
      <c r="G40" s="29">
        <v>0</v>
      </c>
      <c r="H40" s="30"/>
      <c r="I40" s="30"/>
      <c r="J40" s="25">
        <v>0.26500000000000001</v>
      </c>
      <c r="K40" s="27"/>
      <c r="M40" s="31"/>
      <c r="N40" s="42"/>
      <c r="O40" s="42"/>
      <c r="P40" s="42"/>
      <c r="Q40" s="42"/>
      <c r="R40" s="42"/>
      <c r="S40" s="42"/>
      <c r="T40" s="42"/>
      <c r="U40" s="42"/>
      <c r="V40" s="42"/>
      <c r="W40" s="42"/>
    </row>
    <row r="41" spans="1:23" ht="35.049999999999997" customHeight="1" x14ac:dyDescent="0.3">
      <c r="A41" s="10" t="s">
        <v>676</v>
      </c>
      <c r="B41" s="314" t="s">
        <v>480</v>
      </c>
      <c r="C41" s="315">
        <v>0</v>
      </c>
      <c r="D41" s="80">
        <v>-8.2840000000000007</v>
      </c>
      <c r="E41" s="81">
        <v>-0.34100000000000003</v>
      </c>
      <c r="F41" s="82">
        <v>-6.3E-2</v>
      </c>
      <c r="G41" s="29">
        <v>0</v>
      </c>
      <c r="H41" s="30"/>
      <c r="I41" s="30"/>
      <c r="J41" s="26"/>
      <c r="K41" s="27"/>
      <c r="M41" s="31"/>
      <c r="N41" s="42"/>
      <c r="O41" s="42"/>
      <c r="P41" s="42"/>
      <c r="Q41" s="42"/>
      <c r="R41" s="42"/>
      <c r="S41" s="42"/>
      <c r="T41" s="42"/>
      <c r="U41" s="42"/>
      <c r="V41" s="42"/>
      <c r="W41" s="42"/>
    </row>
    <row r="42" spans="1:23" ht="35.049999999999997" customHeight="1" x14ac:dyDescent="0.3">
      <c r="A42" s="10" t="s">
        <v>590</v>
      </c>
      <c r="B42" s="27" t="s">
        <v>776</v>
      </c>
      <c r="C42" s="315">
        <v>0</v>
      </c>
      <c r="D42" s="80">
        <v>-6.1219999999999999</v>
      </c>
      <c r="E42" s="81">
        <v>-0.216</v>
      </c>
      <c r="F42" s="82">
        <v>-4.1000000000000002E-2</v>
      </c>
      <c r="G42" s="29">
        <v>9.27</v>
      </c>
      <c r="H42" s="30"/>
      <c r="I42" s="30"/>
      <c r="J42" s="25">
        <v>0.217</v>
      </c>
      <c r="K42" s="27"/>
      <c r="M42" s="31"/>
      <c r="N42" s="42"/>
      <c r="O42" s="42"/>
      <c r="P42" s="42"/>
      <c r="Q42" s="42"/>
      <c r="R42" s="42"/>
      <c r="S42" s="42"/>
      <c r="T42" s="42"/>
      <c r="U42" s="42"/>
      <c r="V42" s="42"/>
      <c r="W42" s="42"/>
    </row>
    <row r="43" spans="1:23" ht="35.049999999999997" customHeight="1" x14ac:dyDescent="0.3">
      <c r="A43" s="10" t="s">
        <v>672</v>
      </c>
      <c r="B43" s="314" t="s">
        <v>480</v>
      </c>
      <c r="C43" s="315">
        <v>0</v>
      </c>
      <c r="D43" s="80">
        <v>-6.1219999999999999</v>
      </c>
      <c r="E43" s="81">
        <v>-0.216</v>
      </c>
      <c r="F43" s="82">
        <v>-4.1000000000000002E-2</v>
      </c>
      <c r="G43" s="29">
        <v>9.27</v>
      </c>
      <c r="H43" s="30"/>
      <c r="I43" s="30"/>
      <c r="J43" s="26"/>
      <c r="K43" s="27"/>
      <c r="M43" s="31"/>
      <c r="N43" s="42"/>
      <c r="O43" s="42"/>
      <c r="P43" s="42"/>
      <c r="Q43" s="42"/>
      <c r="R43" s="42"/>
      <c r="S43" s="42"/>
      <c r="T43" s="42"/>
      <c r="U43" s="42"/>
      <c r="V43" s="42"/>
      <c r="W43" s="42"/>
    </row>
    <row r="44" spans="1:23" ht="27.75" customHeight="1" x14ac:dyDescent="0.3">
      <c r="A44" s="301"/>
      <c r="B44" s="302"/>
      <c r="C44" s="302"/>
      <c r="D44" s="303"/>
      <c r="E44" s="304"/>
      <c r="F44" s="303"/>
      <c r="G44" s="305"/>
      <c r="H44" s="305"/>
      <c r="I44" s="309"/>
      <c r="J44" s="310"/>
      <c r="K44" s="308"/>
      <c r="M44" s="31"/>
      <c r="N44" s="42"/>
      <c r="O44" s="42"/>
      <c r="P44" s="42"/>
      <c r="Q44" s="42"/>
      <c r="R44" s="42"/>
      <c r="S44" s="42"/>
      <c r="T44" s="42"/>
      <c r="U44" s="42"/>
      <c r="V44" s="42"/>
      <c r="W44" s="42"/>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61"/>
  <sheetViews>
    <sheetView topLeftCell="A16" zoomScale="50" zoomScaleNormal="50" zoomScaleSheetLayoutView="100" workbookViewId="0">
      <selection activeCell="B32" sqref="B32"/>
    </sheetView>
  </sheetViews>
  <sheetFormatPr defaultColWidth="9.15234375" defaultRowHeight="27.75" customHeight="1" x14ac:dyDescent="0.3"/>
  <cols>
    <col min="1" max="1" width="50.69140625" style="86" customWidth="1"/>
    <col min="2" max="2" width="20.69140625" style="98" customWidth="1"/>
    <col min="3" max="4" width="20.69140625" style="86" customWidth="1"/>
    <col min="5" max="7" width="20.69140625" style="98" customWidth="1"/>
    <col min="8" max="9" width="20.69140625" style="99" customWidth="1"/>
    <col min="10" max="10" width="20.69140625" style="100" customWidth="1"/>
    <col min="11" max="11" width="20.69140625" style="101" customWidth="1"/>
    <col min="12" max="12" width="1.3828125" style="87" customWidth="1"/>
    <col min="13" max="18" width="15.53515625" style="86" customWidth="1"/>
    <col min="19" max="16384" width="9.15234375" style="86"/>
  </cols>
  <sheetData>
    <row r="1" spans="1:23" ht="40" customHeight="1" x14ac:dyDescent="0.3">
      <c r="A1" s="55" t="s">
        <v>19</v>
      </c>
      <c r="B1" s="46"/>
      <c r="C1" s="46"/>
      <c r="D1" s="46"/>
      <c r="E1" s="432" t="s">
        <v>463</v>
      </c>
      <c r="F1" s="432"/>
      <c r="G1" s="432"/>
      <c r="H1" s="432"/>
      <c r="I1" s="432"/>
      <c r="J1" s="432"/>
      <c r="K1" s="432"/>
      <c r="L1" s="235"/>
      <c r="M1" s="235"/>
      <c r="N1" s="235"/>
    </row>
    <row r="2" spans="1:23" ht="40" customHeight="1" x14ac:dyDescent="0.3">
      <c r="A2" s="433" t="str">
        <f>Overview!B4&amp;" - Effective from "&amp;Overview!D4&amp;" - Final LV and HV charges in WPD EM Area (GSP Group _B)"</f>
        <v>Indigo Power Limited - Effective from 1 April 2022 - Final LV and HV charges in WPD EM Area (GSP Group _B)</v>
      </c>
      <c r="B2" s="433"/>
      <c r="C2" s="433"/>
      <c r="D2" s="433"/>
      <c r="E2" s="433"/>
      <c r="F2" s="433"/>
      <c r="G2" s="433"/>
      <c r="H2" s="433"/>
      <c r="I2" s="433"/>
      <c r="J2" s="433"/>
      <c r="K2" s="433"/>
    </row>
    <row r="3" spans="1:23" s="89" customFormat="1" ht="40" customHeight="1" x14ac:dyDescent="0.3">
      <c r="A3" s="46"/>
      <c r="B3" s="46"/>
      <c r="C3" s="46"/>
      <c r="D3" s="46"/>
      <c r="E3" s="46"/>
      <c r="F3" s="46"/>
      <c r="G3" s="46"/>
      <c r="H3" s="46"/>
      <c r="I3" s="46"/>
      <c r="J3" s="46"/>
      <c r="K3" s="46"/>
      <c r="L3" s="88"/>
    </row>
    <row r="4" spans="1:23" ht="40" customHeight="1" x14ac:dyDescent="0.3">
      <c r="A4" s="434" t="s">
        <v>308</v>
      </c>
      <c r="B4" s="435"/>
      <c r="C4" s="435"/>
      <c r="D4" s="435"/>
      <c r="E4" s="436"/>
      <c r="F4" s="46"/>
      <c r="G4" s="434" t="s">
        <v>307</v>
      </c>
      <c r="H4" s="435"/>
      <c r="I4" s="435"/>
      <c r="J4" s="435"/>
      <c r="K4" s="436"/>
    </row>
    <row r="5" spans="1:23" ht="40" customHeight="1" x14ac:dyDescent="0.3">
      <c r="A5" s="378" t="s">
        <v>13</v>
      </c>
      <c r="B5" s="248" t="s">
        <v>299</v>
      </c>
      <c r="C5" s="428" t="s">
        <v>300</v>
      </c>
      <c r="D5" s="429"/>
      <c r="E5" s="43" t="s">
        <v>301</v>
      </c>
      <c r="F5" s="46"/>
      <c r="G5" s="430"/>
      <c r="H5" s="431"/>
      <c r="I5" s="44" t="s">
        <v>305</v>
      </c>
      <c r="J5" s="45" t="s">
        <v>306</v>
      </c>
      <c r="K5" s="43" t="s">
        <v>301</v>
      </c>
      <c r="L5" s="46"/>
    </row>
    <row r="6" spans="1:23" ht="40" customHeight="1" x14ac:dyDescent="0.3">
      <c r="A6" s="102" t="s">
        <v>601</v>
      </c>
      <c r="B6" s="13" t="s">
        <v>467</v>
      </c>
      <c r="C6" s="442" t="s">
        <v>602</v>
      </c>
      <c r="D6" s="443" t="s">
        <v>595</v>
      </c>
      <c r="E6" s="85" t="s">
        <v>603</v>
      </c>
      <c r="F6" s="46"/>
      <c r="G6" s="437" t="s">
        <v>468</v>
      </c>
      <c r="H6" s="438" t="s">
        <v>595</v>
      </c>
      <c r="I6" s="13" t="s">
        <v>467</v>
      </c>
      <c r="J6" s="241" t="s">
        <v>602</v>
      </c>
      <c r="K6" s="241" t="s">
        <v>603</v>
      </c>
      <c r="L6" s="46"/>
      <c r="M6" s="87"/>
    </row>
    <row r="7" spans="1:23" ht="40" customHeight="1" x14ac:dyDescent="0.3">
      <c r="A7" s="102" t="s">
        <v>604</v>
      </c>
      <c r="B7" s="243" t="s">
        <v>595</v>
      </c>
      <c r="C7" s="453" t="s">
        <v>595</v>
      </c>
      <c r="D7" s="454" t="s">
        <v>595</v>
      </c>
      <c r="E7" s="241" t="s">
        <v>605</v>
      </c>
      <c r="F7" s="46"/>
      <c r="G7" s="437" t="s">
        <v>606</v>
      </c>
      <c r="H7" s="438" t="s">
        <v>595</v>
      </c>
      <c r="I7" s="243" t="s">
        <v>595</v>
      </c>
      <c r="J7" s="241" t="s">
        <v>607</v>
      </c>
      <c r="K7" s="241" t="s">
        <v>603</v>
      </c>
      <c r="L7" s="46"/>
      <c r="M7" s="87"/>
    </row>
    <row r="8" spans="1:23" ht="40" customHeight="1" x14ac:dyDescent="0.3">
      <c r="A8" s="242" t="s">
        <v>14</v>
      </c>
      <c r="B8" s="437" t="s">
        <v>15</v>
      </c>
      <c r="C8" s="446" t="s">
        <v>595</v>
      </c>
      <c r="D8" s="446" t="s">
        <v>595</v>
      </c>
      <c r="E8" s="438" t="s">
        <v>595</v>
      </c>
      <c r="F8" s="46"/>
      <c r="G8" s="437" t="s">
        <v>604</v>
      </c>
      <c r="H8" s="438" t="s">
        <v>595</v>
      </c>
      <c r="I8" s="243" t="s">
        <v>595</v>
      </c>
      <c r="J8" s="243" t="s">
        <v>595</v>
      </c>
      <c r="K8" s="241" t="s">
        <v>605</v>
      </c>
      <c r="L8" s="46"/>
      <c r="M8" s="87"/>
    </row>
    <row r="9" spans="1:23" s="89" customFormat="1" ht="40" customHeight="1" x14ac:dyDescent="0.3">
      <c r="A9" s="247"/>
      <c r="B9" s="247"/>
      <c r="C9" s="447"/>
      <c r="D9" s="448"/>
      <c r="E9" s="247"/>
      <c r="F9" s="46"/>
      <c r="G9" s="437" t="s">
        <v>14</v>
      </c>
      <c r="H9" s="438" t="s">
        <v>595</v>
      </c>
      <c r="I9" s="437" t="s">
        <v>15</v>
      </c>
      <c r="J9" s="446" t="s">
        <v>595</v>
      </c>
      <c r="K9" s="438" t="s">
        <v>595</v>
      </c>
      <c r="L9" s="46"/>
      <c r="M9" s="88"/>
    </row>
    <row r="10" spans="1:23" s="89" customFormat="1" ht="40" customHeight="1" x14ac:dyDescent="0.3">
      <c r="A10" s="107"/>
      <c r="B10" s="449"/>
      <c r="C10" s="450"/>
      <c r="D10" s="450"/>
      <c r="E10" s="451"/>
      <c r="F10" s="46"/>
      <c r="G10" s="452" t="s">
        <v>480</v>
      </c>
      <c r="H10" s="448"/>
      <c r="I10" s="110"/>
      <c r="J10" s="110"/>
      <c r="K10" s="110"/>
      <c r="L10" s="46"/>
      <c r="M10" s="88"/>
    </row>
    <row r="11" spans="1:23"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c r="M11" s="89"/>
      <c r="N11" s="89"/>
      <c r="O11" s="89"/>
      <c r="P11" s="89"/>
      <c r="Q11" s="89"/>
      <c r="R11" s="89"/>
      <c r="S11" s="89"/>
      <c r="T11" s="89"/>
      <c r="U11" s="89"/>
      <c r="V11" s="89"/>
      <c r="W11" s="89"/>
    </row>
    <row r="12" spans="1:23" ht="35.049999999999997" customHeight="1" x14ac:dyDescent="0.3">
      <c r="A12" s="10" t="s">
        <v>562</v>
      </c>
      <c r="B12" s="27" t="s">
        <v>922</v>
      </c>
      <c r="C12" s="300" t="s">
        <v>566</v>
      </c>
      <c r="D12" s="80">
        <v>6.8029999999999999</v>
      </c>
      <c r="E12" s="81">
        <v>1.2090000000000001</v>
      </c>
      <c r="F12" s="82">
        <v>8.8999999999999996E-2</v>
      </c>
      <c r="G12" s="29">
        <v>22.58</v>
      </c>
      <c r="H12" s="30" t="s">
        <v>595</v>
      </c>
      <c r="I12" s="30" t="s">
        <v>595</v>
      </c>
      <c r="J12" s="26" t="s">
        <v>595</v>
      </c>
      <c r="K12" s="27"/>
      <c r="M12" s="88"/>
      <c r="N12" s="89"/>
      <c r="O12" s="89"/>
      <c r="P12" s="89"/>
      <c r="Q12" s="89"/>
      <c r="R12" s="89"/>
      <c r="S12" s="89"/>
      <c r="T12" s="89"/>
      <c r="U12" s="89"/>
      <c r="V12" s="89"/>
      <c r="W12" s="89"/>
    </row>
    <row r="13" spans="1:23" ht="35.049999999999997" customHeight="1" x14ac:dyDescent="0.3">
      <c r="A13" s="10" t="s">
        <v>563</v>
      </c>
      <c r="B13" s="27" t="s">
        <v>923</v>
      </c>
      <c r="C13" s="300" t="s">
        <v>567</v>
      </c>
      <c r="D13" s="80">
        <v>6.8029999999999999</v>
      </c>
      <c r="E13" s="81">
        <v>1.2090000000000001</v>
      </c>
      <c r="F13" s="82">
        <v>8.8999999999999996E-2</v>
      </c>
      <c r="G13" s="30" t="s">
        <v>595</v>
      </c>
      <c r="H13" s="30" t="s">
        <v>595</v>
      </c>
      <c r="I13" s="30" t="s">
        <v>595</v>
      </c>
      <c r="J13" s="26" t="s">
        <v>595</v>
      </c>
      <c r="K13" s="27" t="s">
        <v>595</v>
      </c>
      <c r="M13" s="89"/>
      <c r="N13" s="89"/>
      <c r="O13" s="89"/>
      <c r="P13" s="89"/>
      <c r="Q13" s="89"/>
      <c r="R13" s="89"/>
      <c r="S13" s="89"/>
      <c r="T13" s="89"/>
      <c r="U13" s="89"/>
      <c r="V13" s="89"/>
      <c r="W13" s="89"/>
    </row>
    <row r="14" spans="1:23" ht="35.049999999999997" customHeight="1" x14ac:dyDescent="0.3">
      <c r="A14" s="10" t="s">
        <v>737</v>
      </c>
      <c r="B14" s="27" t="s">
        <v>924</v>
      </c>
      <c r="C14" s="300" t="s">
        <v>568</v>
      </c>
      <c r="D14" s="80">
        <v>5.95</v>
      </c>
      <c r="E14" s="81">
        <v>1.0569999999999999</v>
      </c>
      <c r="F14" s="82">
        <v>7.8E-2</v>
      </c>
      <c r="G14" s="29">
        <v>7.38</v>
      </c>
      <c r="H14" s="30" t="s">
        <v>595</v>
      </c>
      <c r="I14" s="30" t="s">
        <v>595</v>
      </c>
      <c r="J14" s="26" t="s">
        <v>595</v>
      </c>
      <c r="K14" s="27"/>
      <c r="M14" s="88"/>
      <c r="N14" s="89"/>
      <c r="O14" s="89"/>
      <c r="P14" s="89"/>
      <c r="Q14" s="89"/>
      <c r="R14" s="89"/>
      <c r="S14" s="89"/>
      <c r="T14" s="89"/>
      <c r="U14" s="89"/>
      <c r="V14" s="89"/>
      <c r="W14" s="89"/>
    </row>
    <row r="15" spans="1:23" ht="35.049999999999997" customHeight="1" x14ac:dyDescent="0.3">
      <c r="A15" s="10" t="s">
        <v>738</v>
      </c>
      <c r="B15" s="27" t="s">
        <v>925</v>
      </c>
      <c r="C15" s="354" t="s">
        <v>921</v>
      </c>
      <c r="D15" s="80">
        <v>5.95</v>
      </c>
      <c r="E15" s="81">
        <v>1.0569999999999999</v>
      </c>
      <c r="F15" s="82">
        <v>7.8E-2</v>
      </c>
      <c r="G15" s="29">
        <v>11.46</v>
      </c>
      <c r="H15" s="30" t="s">
        <v>595</v>
      </c>
      <c r="I15" s="30" t="s">
        <v>595</v>
      </c>
      <c r="J15" s="26" t="s">
        <v>595</v>
      </c>
      <c r="K15" s="27" t="s">
        <v>480</v>
      </c>
      <c r="M15" s="89"/>
      <c r="N15" s="89"/>
      <c r="O15" s="89"/>
      <c r="P15" s="89"/>
      <c r="Q15" s="89"/>
      <c r="R15" s="89"/>
      <c r="S15" s="89"/>
      <c r="T15" s="89"/>
      <c r="U15" s="89"/>
      <c r="V15" s="89"/>
      <c r="W15" s="89"/>
    </row>
    <row r="16" spans="1:23" ht="35.049999999999997" customHeight="1" x14ac:dyDescent="0.3">
      <c r="A16" s="10" t="s">
        <v>739</v>
      </c>
      <c r="B16" s="28" t="s">
        <v>926</v>
      </c>
      <c r="C16" s="354" t="s">
        <v>921</v>
      </c>
      <c r="D16" s="80">
        <v>5.95</v>
      </c>
      <c r="E16" s="81">
        <v>1.0569999999999999</v>
      </c>
      <c r="F16" s="82">
        <v>7.8E-2</v>
      </c>
      <c r="G16" s="29">
        <v>28.94</v>
      </c>
      <c r="H16" s="30" t="s">
        <v>595</v>
      </c>
      <c r="I16" s="30" t="s">
        <v>595</v>
      </c>
      <c r="J16" s="26" t="s">
        <v>595</v>
      </c>
      <c r="K16" s="27"/>
      <c r="M16" s="88"/>
      <c r="N16" s="89"/>
      <c r="O16" s="89"/>
      <c r="P16" s="89"/>
      <c r="Q16" s="89"/>
      <c r="R16" s="89"/>
      <c r="S16" s="89"/>
      <c r="T16" s="89"/>
      <c r="U16" s="89"/>
      <c r="V16" s="89"/>
      <c r="W16" s="89"/>
    </row>
    <row r="17" spans="1:23" ht="35.049999999999997" customHeight="1" x14ac:dyDescent="0.3">
      <c r="A17" s="10" t="s">
        <v>740</v>
      </c>
      <c r="B17" s="28" t="s">
        <v>927</v>
      </c>
      <c r="C17" s="354" t="s">
        <v>921</v>
      </c>
      <c r="D17" s="80">
        <v>5.95</v>
      </c>
      <c r="E17" s="81">
        <v>1.0569999999999999</v>
      </c>
      <c r="F17" s="82">
        <v>7.8E-2</v>
      </c>
      <c r="G17" s="29">
        <v>61.13</v>
      </c>
      <c r="H17" s="30" t="s">
        <v>595</v>
      </c>
      <c r="I17" s="30" t="s">
        <v>595</v>
      </c>
      <c r="J17" s="26" t="s">
        <v>595</v>
      </c>
      <c r="K17" s="27"/>
      <c r="M17" s="89"/>
      <c r="N17" s="89"/>
      <c r="O17" s="89"/>
      <c r="P17" s="89"/>
      <c r="Q17" s="89"/>
      <c r="R17" s="89"/>
      <c r="S17" s="89"/>
      <c r="T17" s="89"/>
      <c r="U17" s="89"/>
      <c r="V17" s="89"/>
      <c r="W17" s="89"/>
    </row>
    <row r="18" spans="1:23" ht="35.049999999999997" customHeight="1" x14ac:dyDescent="0.3">
      <c r="A18" s="10" t="s">
        <v>741</v>
      </c>
      <c r="B18" s="28" t="s">
        <v>928</v>
      </c>
      <c r="C18" s="354" t="s">
        <v>921</v>
      </c>
      <c r="D18" s="80">
        <v>5.95</v>
      </c>
      <c r="E18" s="81">
        <v>1.0569999999999999</v>
      </c>
      <c r="F18" s="82">
        <v>7.8E-2</v>
      </c>
      <c r="G18" s="29">
        <v>174.91</v>
      </c>
      <c r="H18" s="30" t="s">
        <v>595</v>
      </c>
      <c r="I18" s="30" t="s">
        <v>595</v>
      </c>
      <c r="J18" s="26" t="s">
        <v>595</v>
      </c>
      <c r="K18" s="27"/>
      <c r="M18" s="88"/>
      <c r="N18" s="89"/>
      <c r="O18" s="89"/>
      <c r="P18" s="89"/>
      <c r="Q18" s="89"/>
      <c r="R18" s="89"/>
      <c r="S18" s="89"/>
      <c r="T18" s="89"/>
      <c r="U18" s="89"/>
      <c r="V18" s="89"/>
      <c r="W18" s="89"/>
    </row>
    <row r="19" spans="1:23" s="1" customFormat="1" ht="35.049999999999997" customHeight="1" x14ac:dyDescent="0.3">
      <c r="A19" s="10" t="s">
        <v>564</v>
      </c>
      <c r="B19" s="28" t="s">
        <v>929</v>
      </c>
      <c r="C19" s="300" t="s">
        <v>569</v>
      </c>
      <c r="D19" s="80">
        <v>5.95</v>
      </c>
      <c r="E19" s="81">
        <v>1.0569999999999999</v>
      </c>
      <c r="F19" s="82">
        <v>7.8E-2</v>
      </c>
      <c r="G19" s="30" t="s">
        <v>595</v>
      </c>
      <c r="H19" s="30" t="s">
        <v>595</v>
      </c>
      <c r="I19" s="30" t="s">
        <v>595</v>
      </c>
      <c r="J19" s="26" t="s">
        <v>595</v>
      </c>
      <c r="K19" s="27" t="s">
        <v>595</v>
      </c>
      <c r="L19" s="3"/>
      <c r="M19" s="89"/>
      <c r="N19" s="89"/>
      <c r="O19" s="89"/>
      <c r="P19" s="89"/>
      <c r="Q19" s="89"/>
      <c r="R19" s="89"/>
      <c r="S19" s="89"/>
      <c r="T19" s="89"/>
      <c r="U19" s="89"/>
      <c r="V19" s="89"/>
      <c r="W19" s="89"/>
    </row>
    <row r="20" spans="1:23" s="1" customFormat="1" ht="35.049999999999997" customHeight="1" x14ac:dyDescent="0.3">
      <c r="A20" s="10" t="s">
        <v>742</v>
      </c>
      <c r="B20" s="24" t="s">
        <v>930</v>
      </c>
      <c r="C20" s="315">
        <v>0</v>
      </c>
      <c r="D20" s="80">
        <v>4.3010000000000002</v>
      </c>
      <c r="E20" s="81">
        <v>0.73699999999999999</v>
      </c>
      <c r="F20" s="82">
        <v>5.3999999999999999E-2</v>
      </c>
      <c r="G20" s="29">
        <v>11.44</v>
      </c>
      <c r="H20" s="29">
        <v>2.91</v>
      </c>
      <c r="I20" s="79">
        <v>5.73</v>
      </c>
      <c r="J20" s="25">
        <v>0.156</v>
      </c>
      <c r="K20" s="27"/>
      <c r="L20" s="3"/>
      <c r="M20" s="88"/>
      <c r="N20" s="89"/>
      <c r="O20" s="89"/>
      <c r="P20" s="89"/>
      <c r="Q20" s="89"/>
      <c r="R20" s="89"/>
      <c r="S20" s="89"/>
      <c r="T20" s="89"/>
      <c r="U20" s="89"/>
      <c r="V20" s="89"/>
      <c r="W20" s="89"/>
    </row>
    <row r="21" spans="1:23" s="1" customFormat="1" ht="35.049999999999997" customHeight="1" x14ac:dyDescent="0.3">
      <c r="A21" s="10" t="s">
        <v>743</v>
      </c>
      <c r="B21" s="27" t="s">
        <v>931</v>
      </c>
      <c r="C21" s="315">
        <v>0</v>
      </c>
      <c r="D21" s="80">
        <v>4.3010000000000002</v>
      </c>
      <c r="E21" s="81">
        <v>0.73699999999999999</v>
      </c>
      <c r="F21" s="82">
        <v>5.3999999999999999E-2</v>
      </c>
      <c r="G21" s="29">
        <v>297.07</v>
      </c>
      <c r="H21" s="29">
        <v>2.91</v>
      </c>
      <c r="I21" s="79">
        <v>5.73</v>
      </c>
      <c r="J21" s="25">
        <v>0.156</v>
      </c>
      <c r="K21" s="27" t="s">
        <v>595</v>
      </c>
      <c r="L21" s="3"/>
      <c r="M21" s="89"/>
      <c r="N21" s="89"/>
      <c r="O21" s="89"/>
      <c r="P21" s="89"/>
      <c r="Q21" s="89"/>
      <c r="R21" s="89"/>
      <c r="S21" s="89"/>
      <c r="T21" s="89"/>
      <c r="U21" s="89"/>
      <c r="V21" s="89"/>
      <c r="W21" s="89"/>
    </row>
    <row r="22" spans="1:23" ht="35.049999999999997" customHeight="1" x14ac:dyDescent="0.3">
      <c r="A22" s="10" t="s">
        <v>744</v>
      </c>
      <c r="B22" s="27" t="s">
        <v>932</v>
      </c>
      <c r="C22" s="315">
        <v>0</v>
      </c>
      <c r="D22" s="80">
        <v>4.3010000000000002</v>
      </c>
      <c r="E22" s="81">
        <v>0.73699999999999999</v>
      </c>
      <c r="F22" s="82">
        <v>5.3999999999999999E-2</v>
      </c>
      <c r="G22" s="29">
        <v>501.77</v>
      </c>
      <c r="H22" s="29">
        <v>2.91</v>
      </c>
      <c r="I22" s="79">
        <v>5.73</v>
      </c>
      <c r="J22" s="25">
        <v>0.156</v>
      </c>
      <c r="K22" s="27"/>
      <c r="M22" s="88"/>
      <c r="N22" s="89"/>
      <c r="O22" s="89"/>
      <c r="P22" s="89"/>
      <c r="Q22" s="89"/>
      <c r="R22" s="89"/>
      <c r="S22" s="89"/>
      <c r="T22" s="89"/>
      <c r="U22" s="89"/>
      <c r="V22" s="89"/>
      <c r="W22" s="89"/>
    </row>
    <row r="23" spans="1:23" s="1" customFormat="1" ht="35.049999999999997" customHeight="1" x14ac:dyDescent="0.3">
      <c r="A23" s="10" t="s">
        <v>745</v>
      </c>
      <c r="B23" s="27" t="s">
        <v>933</v>
      </c>
      <c r="C23" s="315">
        <v>0</v>
      </c>
      <c r="D23" s="80">
        <v>4.3010000000000002</v>
      </c>
      <c r="E23" s="81">
        <v>0.73699999999999999</v>
      </c>
      <c r="F23" s="82">
        <v>5.3999999999999999E-2</v>
      </c>
      <c r="G23" s="29">
        <v>781.95</v>
      </c>
      <c r="H23" s="29">
        <v>2.91</v>
      </c>
      <c r="I23" s="79">
        <v>5.73</v>
      </c>
      <c r="J23" s="25">
        <v>0.156</v>
      </c>
      <c r="K23" s="27"/>
      <c r="L23" s="3"/>
      <c r="M23" s="89"/>
      <c r="N23" s="89"/>
      <c r="O23" s="89"/>
      <c r="P23" s="89"/>
      <c r="Q23" s="89"/>
      <c r="R23" s="89"/>
      <c r="S23" s="89"/>
      <c r="T23" s="89"/>
      <c r="U23" s="89"/>
      <c r="V23" s="89"/>
      <c r="W23" s="89"/>
    </row>
    <row r="24" spans="1:23" s="1" customFormat="1" ht="35.049999999999997" customHeight="1" x14ac:dyDescent="0.3">
      <c r="A24" s="10" t="s">
        <v>746</v>
      </c>
      <c r="B24" s="27" t="s">
        <v>934</v>
      </c>
      <c r="C24" s="315">
        <v>0</v>
      </c>
      <c r="D24" s="80">
        <v>4.3010000000000002</v>
      </c>
      <c r="E24" s="81">
        <v>0.73699999999999999</v>
      </c>
      <c r="F24" s="82">
        <v>5.3999999999999999E-2</v>
      </c>
      <c r="G24" s="29">
        <v>1435.83</v>
      </c>
      <c r="H24" s="29">
        <v>2.91</v>
      </c>
      <c r="I24" s="79">
        <v>5.73</v>
      </c>
      <c r="J24" s="25">
        <v>0.156</v>
      </c>
      <c r="K24" s="27"/>
      <c r="L24" s="3"/>
      <c r="M24" s="88"/>
      <c r="N24" s="89"/>
      <c r="O24" s="89"/>
      <c r="P24" s="89"/>
      <c r="Q24" s="89"/>
      <c r="R24" s="89"/>
      <c r="S24" s="89"/>
      <c r="T24" s="89"/>
      <c r="U24" s="89"/>
      <c r="V24" s="89"/>
      <c r="W24" s="89"/>
    </row>
    <row r="25" spans="1:23" ht="35.049999999999997" customHeight="1" x14ac:dyDescent="0.3">
      <c r="A25" s="10" t="s">
        <v>747</v>
      </c>
      <c r="B25" s="314" t="s">
        <v>480</v>
      </c>
      <c r="C25" s="315">
        <v>0</v>
      </c>
      <c r="D25" s="80">
        <v>2.964</v>
      </c>
      <c r="E25" s="81">
        <v>0.46600000000000003</v>
      </c>
      <c r="F25" s="82">
        <v>3.3000000000000002E-2</v>
      </c>
      <c r="G25" s="29">
        <v>8.94</v>
      </c>
      <c r="H25" s="29">
        <v>3.56</v>
      </c>
      <c r="I25" s="79">
        <v>5.36</v>
      </c>
      <c r="J25" s="25">
        <v>0.109</v>
      </c>
      <c r="K25" s="27"/>
      <c r="M25" s="89"/>
      <c r="N25" s="89"/>
      <c r="O25" s="89"/>
      <c r="P25" s="89"/>
      <c r="Q25" s="89"/>
      <c r="R25" s="89"/>
      <c r="S25" s="89"/>
      <c r="T25" s="89"/>
      <c r="U25" s="89"/>
      <c r="V25" s="89"/>
      <c r="W25" s="89"/>
    </row>
    <row r="26" spans="1:23" s="1" customFormat="1" ht="35.049999999999997" customHeight="1" x14ac:dyDescent="0.3">
      <c r="A26" s="10" t="s">
        <v>748</v>
      </c>
      <c r="B26" s="314" t="s">
        <v>480</v>
      </c>
      <c r="C26" s="315">
        <v>0</v>
      </c>
      <c r="D26" s="80">
        <v>2.964</v>
      </c>
      <c r="E26" s="81">
        <v>0.46600000000000003</v>
      </c>
      <c r="F26" s="82">
        <v>3.3000000000000002E-2</v>
      </c>
      <c r="G26" s="29">
        <v>294.57</v>
      </c>
      <c r="H26" s="29">
        <v>3.56</v>
      </c>
      <c r="I26" s="79">
        <v>5.36</v>
      </c>
      <c r="J26" s="25">
        <v>0.109</v>
      </c>
      <c r="K26" s="27" t="s">
        <v>595</v>
      </c>
      <c r="L26" s="3"/>
      <c r="M26" s="88"/>
      <c r="N26" s="89"/>
      <c r="O26" s="89"/>
      <c r="P26" s="89"/>
      <c r="Q26" s="89"/>
      <c r="R26" s="89"/>
      <c r="S26" s="89"/>
      <c r="T26" s="89"/>
      <c r="U26" s="89"/>
      <c r="V26" s="89"/>
      <c r="W26" s="89"/>
    </row>
    <row r="27" spans="1:23" s="1" customFormat="1" ht="35.049999999999997" customHeight="1" x14ac:dyDescent="0.3">
      <c r="A27" s="10" t="s">
        <v>749</v>
      </c>
      <c r="B27" s="314" t="s">
        <v>480</v>
      </c>
      <c r="C27" s="315">
        <v>0</v>
      </c>
      <c r="D27" s="80">
        <v>2.964</v>
      </c>
      <c r="E27" s="81">
        <v>0.46600000000000003</v>
      </c>
      <c r="F27" s="82">
        <v>3.3000000000000002E-2</v>
      </c>
      <c r="G27" s="29">
        <v>499.26</v>
      </c>
      <c r="H27" s="29">
        <v>3.56</v>
      </c>
      <c r="I27" s="79">
        <v>5.36</v>
      </c>
      <c r="J27" s="25">
        <v>0.109</v>
      </c>
      <c r="K27" s="27"/>
      <c r="L27" s="3"/>
      <c r="M27" s="89"/>
      <c r="N27" s="89"/>
      <c r="O27" s="89"/>
      <c r="P27" s="89"/>
      <c r="Q27" s="89"/>
      <c r="R27" s="89"/>
      <c r="S27" s="89"/>
      <c r="T27" s="89"/>
      <c r="U27" s="89"/>
      <c r="V27" s="89"/>
      <c r="W27" s="89"/>
    </row>
    <row r="28" spans="1:23" s="1" customFormat="1" ht="35.049999999999997" customHeight="1" x14ac:dyDescent="0.3">
      <c r="A28" s="10" t="s">
        <v>750</v>
      </c>
      <c r="B28" s="314" t="s">
        <v>480</v>
      </c>
      <c r="C28" s="315">
        <v>0</v>
      </c>
      <c r="D28" s="80">
        <v>2.964</v>
      </c>
      <c r="E28" s="81">
        <v>0.46600000000000003</v>
      </c>
      <c r="F28" s="82">
        <v>3.3000000000000002E-2</v>
      </c>
      <c r="G28" s="29">
        <v>779.45</v>
      </c>
      <c r="H28" s="29">
        <v>3.56</v>
      </c>
      <c r="I28" s="79">
        <v>5.36</v>
      </c>
      <c r="J28" s="25">
        <v>0.109</v>
      </c>
      <c r="K28" s="27"/>
      <c r="L28" s="3"/>
      <c r="M28" s="88"/>
      <c r="N28" s="89"/>
      <c r="O28" s="89"/>
      <c r="P28" s="89"/>
      <c r="Q28" s="89"/>
      <c r="R28" s="89"/>
      <c r="S28" s="89"/>
      <c r="T28" s="89"/>
      <c r="U28" s="89"/>
      <c r="V28" s="89"/>
      <c r="W28" s="89"/>
    </row>
    <row r="29" spans="1:23" ht="35.049999999999997" customHeight="1" x14ac:dyDescent="0.3">
      <c r="A29" s="10" t="s">
        <v>751</v>
      </c>
      <c r="B29" s="314" t="s">
        <v>480</v>
      </c>
      <c r="C29" s="315">
        <v>0</v>
      </c>
      <c r="D29" s="80">
        <v>2.964</v>
      </c>
      <c r="E29" s="81">
        <v>0.46600000000000003</v>
      </c>
      <c r="F29" s="82">
        <v>3.3000000000000002E-2</v>
      </c>
      <c r="G29" s="29">
        <v>1433.33</v>
      </c>
      <c r="H29" s="29">
        <v>3.56</v>
      </c>
      <c r="I29" s="79">
        <v>5.36</v>
      </c>
      <c r="J29" s="25">
        <v>0.109</v>
      </c>
      <c r="K29" s="27"/>
      <c r="M29" s="89"/>
      <c r="N29" s="89"/>
      <c r="O29" s="89"/>
      <c r="P29" s="89"/>
      <c r="Q29" s="89"/>
      <c r="R29" s="89"/>
      <c r="S29" s="89"/>
      <c r="T29" s="89"/>
      <c r="U29" s="89"/>
      <c r="V29" s="89"/>
      <c r="W29" s="89"/>
    </row>
    <row r="30" spans="1:23" s="1" customFormat="1" ht="35.049999999999997" customHeight="1" x14ac:dyDescent="0.3">
      <c r="A30" s="10" t="s">
        <v>752</v>
      </c>
      <c r="B30" s="27" t="s">
        <v>935</v>
      </c>
      <c r="C30" s="315">
        <v>0</v>
      </c>
      <c r="D30" s="80">
        <v>1.778</v>
      </c>
      <c r="E30" s="81">
        <v>0.23899999999999999</v>
      </c>
      <c r="F30" s="82">
        <v>1.6E-2</v>
      </c>
      <c r="G30" s="29">
        <v>82.21</v>
      </c>
      <c r="H30" s="29">
        <v>4.32</v>
      </c>
      <c r="I30" s="79">
        <v>6.23</v>
      </c>
      <c r="J30" s="25">
        <v>5.6000000000000001E-2</v>
      </c>
      <c r="K30" s="27"/>
      <c r="L30" s="3"/>
      <c r="M30" s="88"/>
      <c r="N30" s="89"/>
      <c r="O30" s="89"/>
      <c r="P30" s="89"/>
      <c r="Q30" s="89"/>
      <c r="R30" s="89"/>
      <c r="S30" s="89"/>
      <c r="T30" s="89"/>
      <c r="U30" s="89"/>
      <c r="V30" s="89"/>
      <c r="W30" s="89"/>
    </row>
    <row r="31" spans="1:23" ht="35.049999999999997" customHeight="1" x14ac:dyDescent="0.3">
      <c r="A31" s="10" t="s">
        <v>753</v>
      </c>
      <c r="B31" s="27" t="s">
        <v>936</v>
      </c>
      <c r="C31" s="315">
        <v>0</v>
      </c>
      <c r="D31" s="80">
        <v>1.778</v>
      </c>
      <c r="E31" s="81">
        <v>0.23899999999999999</v>
      </c>
      <c r="F31" s="82">
        <v>1.6E-2</v>
      </c>
      <c r="G31" s="29">
        <v>1284.3</v>
      </c>
      <c r="H31" s="29">
        <v>4.32</v>
      </c>
      <c r="I31" s="79">
        <v>6.23</v>
      </c>
      <c r="J31" s="25">
        <v>5.6000000000000001E-2</v>
      </c>
      <c r="K31" s="27" t="s">
        <v>480</v>
      </c>
      <c r="M31" s="89"/>
      <c r="N31" s="89"/>
      <c r="O31" s="89"/>
      <c r="P31" s="89"/>
      <c r="Q31" s="89"/>
      <c r="R31" s="89"/>
      <c r="S31" s="89"/>
      <c r="T31" s="89"/>
      <c r="U31" s="89"/>
      <c r="V31" s="89"/>
      <c r="W31" s="89"/>
    </row>
    <row r="32" spans="1:23" ht="35.049999999999997" customHeight="1" x14ac:dyDescent="0.3">
      <c r="A32" s="10" t="s">
        <v>754</v>
      </c>
      <c r="B32" s="27" t="s">
        <v>1328</v>
      </c>
      <c r="C32" s="315">
        <v>0</v>
      </c>
      <c r="D32" s="80">
        <v>1.778</v>
      </c>
      <c r="E32" s="81">
        <v>0.23899999999999999</v>
      </c>
      <c r="F32" s="82">
        <v>1.6E-2</v>
      </c>
      <c r="G32" s="29">
        <v>4303.99</v>
      </c>
      <c r="H32" s="29">
        <v>4.32</v>
      </c>
      <c r="I32" s="79">
        <v>6.23</v>
      </c>
      <c r="J32" s="25">
        <v>5.6000000000000001E-2</v>
      </c>
      <c r="K32" s="27"/>
      <c r="M32" s="88"/>
      <c r="N32" s="89"/>
      <c r="O32" s="89"/>
      <c r="P32" s="89"/>
      <c r="Q32" s="89"/>
      <c r="R32" s="89"/>
      <c r="S32" s="89"/>
      <c r="T32" s="89"/>
      <c r="U32" s="89"/>
      <c r="V32" s="89"/>
      <c r="W32" s="89"/>
    </row>
    <row r="33" spans="1:23" ht="35.049999999999997" customHeight="1" x14ac:dyDescent="0.3">
      <c r="A33" s="10" t="s">
        <v>755</v>
      </c>
      <c r="B33" s="27" t="s">
        <v>937</v>
      </c>
      <c r="C33" s="315">
        <v>0</v>
      </c>
      <c r="D33" s="80">
        <v>1.778</v>
      </c>
      <c r="E33" s="81">
        <v>0.23899999999999999</v>
      </c>
      <c r="F33" s="82">
        <v>1.6E-2</v>
      </c>
      <c r="G33" s="29">
        <v>9425.09</v>
      </c>
      <c r="H33" s="29">
        <v>4.32</v>
      </c>
      <c r="I33" s="79">
        <v>6.23</v>
      </c>
      <c r="J33" s="25">
        <v>5.6000000000000001E-2</v>
      </c>
      <c r="K33" s="27"/>
      <c r="M33" s="89"/>
      <c r="N33" s="89"/>
      <c r="O33" s="89"/>
      <c r="P33" s="89"/>
      <c r="Q33" s="89"/>
      <c r="R33" s="89"/>
      <c r="S33" s="89"/>
      <c r="T33" s="89"/>
      <c r="U33" s="89"/>
      <c r="V33" s="89"/>
      <c r="W33" s="89"/>
    </row>
    <row r="34" spans="1:23" ht="35.049999999999997" customHeight="1" x14ac:dyDescent="0.3">
      <c r="A34" s="10" t="s">
        <v>756</v>
      </c>
      <c r="B34" s="27" t="s">
        <v>938</v>
      </c>
      <c r="C34" s="315">
        <v>0</v>
      </c>
      <c r="D34" s="80">
        <v>1.778</v>
      </c>
      <c r="E34" s="81">
        <v>0.23899999999999999</v>
      </c>
      <c r="F34" s="82">
        <v>1.6E-2</v>
      </c>
      <c r="G34" s="29">
        <v>24408.959999999999</v>
      </c>
      <c r="H34" s="29">
        <v>4.32</v>
      </c>
      <c r="I34" s="79">
        <v>6.23</v>
      </c>
      <c r="J34" s="25">
        <v>5.6000000000000001E-2</v>
      </c>
      <c r="K34" s="27"/>
      <c r="M34" s="88"/>
      <c r="N34" s="89"/>
      <c r="O34" s="89"/>
      <c r="P34" s="89"/>
      <c r="Q34" s="89"/>
      <c r="R34" s="89"/>
      <c r="S34" s="89"/>
      <c r="T34" s="89"/>
      <c r="U34" s="89"/>
      <c r="V34" s="89"/>
      <c r="W34" s="89"/>
    </row>
    <row r="35" spans="1:23" ht="35.049999999999997" customHeight="1" x14ac:dyDescent="0.3">
      <c r="A35" s="10" t="s">
        <v>565</v>
      </c>
      <c r="B35" s="27" t="s">
        <v>1327</v>
      </c>
      <c r="C35" s="315" t="s">
        <v>608</v>
      </c>
      <c r="D35" s="83">
        <v>20.608000000000001</v>
      </c>
      <c r="E35" s="84">
        <v>2.988</v>
      </c>
      <c r="F35" s="82">
        <v>1.9179999999999999</v>
      </c>
      <c r="G35" s="30" t="s">
        <v>595</v>
      </c>
      <c r="H35" s="30" t="s">
        <v>595</v>
      </c>
      <c r="I35" s="30" t="s">
        <v>595</v>
      </c>
      <c r="J35" s="26" t="s">
        <v>595</v>
      </c>
      <c r="K35" s="27" t="s">
        <v>595</v>
      </c>
      <c r="M35" s="89"/>
      <c r="N35" s="89"/>
      <c r="O35" s="89"/>
      <c r="P35" s="89"/>
      <c r="Q35" s="89"/>
      <c r="R35" s="89"/>
      <c r="S35" s="89"/>
      <c r="T35" s="89"/>
      <c r="U35" s="89"/>
      <c r="V35" s="89"/>
      <c r="W35" s="89"/>
    </row>
    <row r="36" spans="1:23" ht="35.049999999999997" customHeight="1" x14ac:dyDescent="0.3">
      <c r="A36" s="10" t="s">
        <v>609</v>
      </c>
      <c r="B36" s="28" t="s">
        <v>939</v>
      </c>
      <c r="C36" s="353">
        <v>0</v>
      </c>
      <c r="D36" s="80">
        <v>-4.1550000000000002</v>
      </c>
      <c r="E36" s="81">
        <v>-0.73799999999999999</v>
      </c>
      <c r="F36" s="82">
        <v>-5.3999999999999999E-2</v>
      </c>
      <c r="G36" s="29">
        <v>0</v>
      </c>
      <c r="H36" s="30" t="s">
        <v>595</v>
      </c>
      <c r="I36" s="30" t="s">
        <v>595</v>
      </c>
      <c r="J36" s="26" t="s">
        <v>595</v>
      </c>
      <c r="K36" s="27" t="s">
        <v>595</v>
      </c>
      <c r="M36" s="88"/>
      <c r="N36" s="89"/>
      <c r="O36" s="89"/>
      <c r="P36" s="89"/>
      <c r="Q36" s="89"/>
      <c r="R36" s="89"/>
      <c r="S36" s="89"/>
      <c r="T36" s="89"/>
      <c r="U36" s="89"/>
      <c r="V36" s="89"/>
      <c r="W36" s="89"/>
    </row>
    <row r="37" spans="1:23" ht="35.049999999999997" customHeight="1" x14ac:dyDescent="0.3">
      <c r="A37" s="10" t="s">
        <v>673</v>
      </c>
      <c r="B37" s="314" t="s">
        <v>480</v>
      </c>
      <c r="C37" s="315">
        <v>0</v>
      </c>
      <c r="D37" s="80">
        <v>-3.6520000000000001</v>
      </c>
      <c r="E37" s="81">
        <v>-0.63500000000000001</v>
      </c>
      <c r="F37" s="82">
        <v>-4.5999999999999999E-2</v>
      </c>
      <c r="G37" s="29">
        <v>0</v>
      </c>
      <c r="H37" s="30" t="s">
        <v>595</v>
      </c>
      <c r="I37" s="30" t="s">
        <v>595</v>
      </c>
      <c r="J37" s="26" t="s">
        <v>595</v>
      </c>
      <c r="K37" s="27" t="s">
        <v>595</v>
      </c>
      <c r="M37" s="89"/>
      <c r="N37" s="89"/>
      <c r="O37" s="89"/>
      <c r="P37" s="89"/>
      <c r="Q37" s="89"/>
      <c r="R37" s="89"/>
      <c r="S37" s="89"/>
      <c r="T37" s="89"/>
      <c r="U37" s="89"/>
      <c r="V37" s="89"/>
      <c r="W37" s="89"/>
    </row>
    <row r="38" spans="1:23" ht="35.049999999999997" customHeight="1" x14ac:dyDescent="0.3">
      <c r="A38" s="10" t="s">
        <v>589</v>
      </c>
      <c r="B38" s="28" t="s">
        <v>940</v>
      </c>
      <c r="C38" s="315">
        <v>0</v>
      </c>
      <c r="D38" s="80">
        <v>-4.1550000000000002</v>
      </c>
      <c r="E38" s="81">
        <v>-0.73799999999999999</v>
      </c>
      <c r="F38" s="82">
        <v>-5.3999999999999999E-2</v>
      </c>
      <c r="G38" s="29">
        <v>0</v>
      </c>
      <c r="H38" s="30" t="s">
        <v>595</v>
      </c>
      <c r="I38" s="30" t="s">
        <v>595</v>
      </c>
      <c r="J38" s="25">
        <v>0.155</v>
      </c>
      <c r="K38" s="27" t="s">
        <v>595</v>
      </c>
      <c r="M38" s="88"/>
      <c r="N38" s="89"/>
      <c r="O38" s="89"/>
      <c r="P38" s="89"/>
      <c r="Q38" s="89"/>
      <c r="R38" s="89"/>
      <c r="S38" s="89"/>
      <c r="T38" s="89"/>
      <c r="U38" s="89"/>
      <c r="V38" s="89"/>
      <c r="W38" s="89"/>
    </row>
    <row r="39" spans="1:23" ht="35.049999999999997" customHeight="1" x14ac:dyDescent="0.3">
      <c r="A39" s="10" t="s">
        <v>674</v>
      </c>
      <c r="B39" s="314" t="s">
        <v>480</v>
      </c>
      <c r="C39" s="315">
        <v>0</v>
      </c>
      <c r="D39" s="80">
        <v>-4.1550000000000002</v>
      </c>
      <c r="E39" s="81">
        <v>-0.73799999999999999</v>
      </c>
      <c r="F39" s="82">
        <v>-5.3999999999999999E-2</v>
      </c>
      <c r="G39" s="29">
        <v>0</v>
      </c>
      <c r="H39" s="30" t="s">
        <v>595</v>
      </c>
      <c r="I39" s="30" t="s">
        <v>595</v>
      </c>
      <c r="J39" s="26" t="s">
        <v>595</v>
      </c>
      <c r="K39" s="27" t="s">
        <v>595</v>
      </c>
      <c r="M39" s="89"/>
      <c r="N39" s="89"/>
      <c r="O39" s="89"/>
      <c r="P39" s="89"/>
      <c r="Q39" s="89"/>
      <c r="R39" s="89"/>
      <c r="S39" s="89"/>
      <c r="T39" s="89"/>
      <c r="U39" s="89"/>
      <c r="V39" s="89"/>
      <c r="W39" s="89"/>
    </row>
    <row r="40" spans="1:23" ht="35.049999999999997" customHeight="1" x14ac:dyDescent="0.3">
      <c r="A40" s="10" t="s">
        <v>675</v>
      </c>
      <c r="B40" s="314" t="s">
        <v>480</v>
      </c>
      <c r="C40" s="315">
        <v>0</v>
      </c>
      <c r="D40" s="80">
        <v>-3.6520000000000001</v>
      </c>
      <c r="E40" s="81">
        <v>-0.63500000000000001</v>
      </c>
      <c r="F40" s="82">
        <v>-4.5999999999999999E-2</v>
      </c>
      <c r="G40" s="29">
        <v>0</v>
      </c>
      <c r="H40" s="30" t="s">
        <v>595</v>
      </c>
      <c r="I40" s="30" t="s">
        <v>595</v>
      </c>
      <c r="J40" s="25">
        <v>0.13100000000000001</v>
      </c>
      <c r="K40" s="27" t="s">
        <v>595</v>
      </c>
      <c r="M40" s="88"/>
      <c r="N40" s="89"/>
      <c r="O40" s="89"/>
      <c r="P40" s="89"/>
      <c r="Q40" s="89"/>
      <c r="R40" s="89"/>
      <c r="S40" s="89"/>
      <c r="T40" s="89"/>
      <c r="U40" s="89"/>
      <c r="V40" s="89"/>
      <c r="W40" s="89"/>
    </row>
    <row r="41" spans="1:23" ht="35.049999999999997" customHeight="1" x14ac:dyDescent="0.3">
      <c r="A41" s="10" t="s">
        <v>676</v>
      </c>
      <c r="B41" s="314" t="s">
        <v>480</v>
      </c>
      <c r="C41" s="315">
        <v>0</v>
      </c>
      <c r="D41" s="80">
        <v>-3.6520000000000001</v>
      </c>
      <c r="E41" s="81">
        <v>-0.63500000000000001</v>
      </c>
      <c r="F41" s="82">
        <v>-4.5999999999999999E-2</v>
      </c>
      <c r="G41" s="29">
        <v>0</v>
      </c>
      <c r="H41" s="30" t="s">
        <v>595</v>
      </c>
      <c r="I41" s="30" t="s">
        <v>595</v>
      </c>
      <c r="J41" s="26" t="s">
        <v>595</v>
      </c>
      <c r="K41" s="27" t="s">
        <v>595</v>
      </c>
      <c r="M41" s="89"/>
      <c r="N41" s="89"/>
      <c r="O41" s="89"/>
      <c r="P41" s="89"/>
      <c r="Q41" s="89"/>
      <c r="R41" s="89"/>
      <c r="S41" s="89"/>
      <c r="T41" s="89"/>
      <c r="U41" s="89"/>
      <c r="V41" s="89"/>
      <c r="W41" s="89"/>
    </row>
    <row r="42" spans="1:23" ht="35.049999999999997" customHeight="1" x14ac:dyDescent="0.3">
      <c r="A42" s="10" t="s">
        <v>590</v>
      </c>
      <c r="B42" s="27" t="s">
        <v>941</v>
      </c>
      <c r="C42" s="315">
        <v>0</v>
      </c>
      <c r="D42" s="80">
        <v>-2.3889999999999998</v>
      </c>
      <c r="E42" s="81">
        <v>-0.36699999999999999</v>
      </c>
      <c r="F42" s="82">
        <v>-2.5999999999999999E-2</v>
      </c>
      <c r="G42" s="29">
        <v>51.42</v>
      </c>
      <c r="H42" s="30" t="s">
        <v>595</v>
      </c>
      <c r="I42" s="30" t="s">
        <v>595</v>
      </c>
      <c r="J42" s="25">
        <v>0.105</v>
      </c>
      <c r="K42" s="27" t="s">
        <v>595</v>
      </c>
      <c r="M42" s="88"/>
      <c r="N42" s="89"/>
      <c r="O42" s="89"/>
      <c r="P42" s="89"/>
      <c r="Q42" s="89"/>
      <c r="R42" s="89"/>
      <c r="S42" s="89"/>
      <c r="T42" s="89"/>
      <c r="U42" s="89"/>
      <c r="V42" s="89"/>
      <c r="W42" s="89"/>
    </row>
    <row r="43" spans="1:23" ht="35.049999999999997" customHeight="1" x14ac:dyDescent="0.3">
      <c r="A43" s="10" t="s">
        <v>672</v>
      </c>
      <c r="B43" s="314" t="s">
        <v>480</v>
      </c>
      <c r="C43" s="315">
        <v>0</v>
      </c>
      <c r="D43" s="80">
        <v>-2.3889999999999998</v>
      </c>
      <c r="E43" s="81">
        <v>-0.36699999999999999</v>
      </c>
      <c r="F43" s="82">
        <v>-2.5999999999999999E-2</v>
      </c>
      <c r="G43" s="29">
        <v>51.42</v>
      </c>
      <c r="H43" s="30" t="s">
        <v>595</v>
      </c>
      <c r="I43" s="30" t="s">
        <v>595</v>
      </c>
      <c r="J43" s="26" t="s">
        <v>595</v>
      </c>
      <c r="K43" s="27" t="s">
        <v>595</v>
      </c>
      <c r="M43" s="89"/>
      <c r="N43" s="89"/>
      <c r="O43" s="89"/>
      <c r="P43" s="89"/>
      <c r="Q43" s="89"/>
      <c r="R43" s="89"/>
      <c r="S43" s="89"/>
      <c r="T43" s="89"/>
      <c r="U43" s="89"/>
      <c r="V43" s="89"/>
      <c r="W43" s="89"/>
    </row>
    <row r="44" spans="1:23" ht="27.75" customHeight="1" x14ac:dyDescent="0.3">
      <c r="A44" s="301"/>
      <c r="B44" s="302"/>
      <c r="C44" s="302"/>
      <c r="D44" s="303"/>
      <c r="E44" s="304"/>
      <c r="F44" s="303"/>
      <c r="G44" s="305"/>
      <c r="H44" s="305"/>
      <c r="I44" s="309"/>
      <c r="J44" s="310"/>
      <c r="K44" s="308"/>
      <c r="M44" s="88"/>
      <c r="N44" s="89"/>
      <c r="O44" s="89"/>
      <c r="P44" s="89"/>
      <c r="Q44" s="89"/>
      <c r="R44" s="89"/>
      <c r="S44" s="89"/>
      <c r="T44" s="89"/>
      <c r="U44" s="89"/>
      <c r="V44" s="89"/>
      <c r="W44" s="89"/>
    </row>
    <row r="45" spans="1:23" ht="27.75" customHeight="1" x14ac:dyDescent="0.3">
      <c r="A45" s="301"/>
      <c r="B45" s="302"/>
      <c r="C45" s="302"/>
      <c r="D45" s="303"/>
      <c r="E45" s="304"/>
      <c r="F45" s="303"/>
      <c r="G45" s="305"/>
      <c r="H45" s="305"/>
      <c r="I45" s="309"/>
      <c r="J45" s="310"/>
      <c r="K45" s="308"/>
    </row>
    <row r="46" spans="1:23" ht="27.75" customHeight="1" x14ac:dyDescent="0.3">
      <c r="A46" s="301"/>
      <c r="B46" s="302"/>
      <c r="C46" s="302"/>
      <c r="D46" s="303"/>
      <c r="E46" s="304"/>
      <c r="F46" s="303"/>
      <c r="G46" s="305"/>
      <c r="H46" s="305"/>
      <c r="I46" s="309"/>
      <c r="J46" s="310"/>
      <c r="K46" s="308"/>
    </row>
    <row r="47" spans="1:23" ht="27.75" customHeight="1" x14ac:dyDescent="0.3">
      <c r="A47" s="301"/>
      <c r="B47" s="302"/>
      <c r="C47" s="302"/>
      <c r="D47" s="310"/>
      <c r="E47" s="307"/>
      <c r="F47" s="307"/>
      <c r="G47" s="306"/>
      <c r="H47" s="306"/>
      <c r="I47" s="306"/>
      <c r="J47" s="307"/>
      <c r="K47" s="308"/>
    </row>
    <row r="48" spans="1:23" ht="27.75" customHeight="1" x14ac:dyDescent="0.3">
      <c r="A48" s="301"/>
      <c r="B48" s="302"/>
      <c r="C48" s="302"/>
      <c r="D48" s="310"/>
      <c r="E48" s="307"/>
      <c r="F48" s="307"/>
      <c r="G48" s="306"/>
      <c r="H48" s="306"/>
      <c r="I48" s="306"/>
      <c r="J48" s="307"/>
      <c r="K48" s="308"/>
    </row>
    <row r="49" spans="1:11" ht="27.75" customHeight="1" x14ac:dyDescent="0.3">
      <c r="A49" s="301"/>
      <c r="B49" s="302"/>
      <c r="C49" s="302"/>
      <c r="D49" s="310"/>
      <c r="E49" s="307"/>
      <c r="F49" s="307"/>
      <c r="G49" s="306"/>
      <c r="H49" s="306"/>
      <c r="I49" s="306"/>
      <c r="J49" s="307"/>
      <c r="K49" s="308"/>
    </row>
    <row r="50" spans="1:11" ht="27.75" customHeight="1" x14ac:dyDescent="0.3">
      <c r="A50" s="301"/>
      <c r="B50" s="302"/>
      <c r="C50" s="302"/>
      <c r="D50" s="310"/>
      <c r="E50" s="307"/>
      <c r="F50" s="307"/>
      <c r="G50" s="306"/>
      <c r="H50" s="306"/>
      <c r="I50" s="306"/>
      <c r="J50" s="307"/>
      <c r="K50" s="308"/>
    </row>
    <row r="51" spans="1:11" ht="27.75" customHeight="1" x14ac:dyDescent="0.3">
      <c r="A51" s="301"/>
      <c r="B51" s="302"/>
      <c r="C51" s="302"/>
      <c r="D51" s="303"/>
      <c r="E51" s="304"/>
      <c r="F51" s="303"/>
      <c r="G51" s="306"/>
      <c r="H51" s="306"/>
      <c r="I51" s="306"/>
      <c r="J51" s="307"/>
      <c r="K51" s="308"/>
    </row>
    <row r="52" spans="1:11" ht="27.75" customHeight="1" x14ac:dyDescent="0.3">
      <c r="A52" s="1"/>
      <c r="B52" s="2"/>
      <c r="C52" s="1"/>
      <c r="D52" s="1"/>
      <c r="E52" s="2"/>
      <c r="F52" s="2"/>
      <c r="G52" s="2"/>
      <c r="H52" s="6"/>
      <c r="I52" s="6"/>
      <c r="J52" s="4"/>
      <c r="K52" s="5"/>
    </row>
    <row r="53" spans="1:11" ht="27.75" customHeight="1" x14ac:dyDescent="0.3">
      <c r="A53" s="1"/>
      <c r="B53" s="2"/>
      <c r="C53" s="1"/>
      <c r="D53" s="1"/>
      <c r="E53" s="2"/>
      <c r="F53" s="2"/>
      <c r="G53" s="2"/>
      <c r="H53" s="6"/>
      <c r="I53" s="6"/>
      <c r="J53" s="4"/>
      <c r="K53" s="5"/>
    </row>
    <row r="54" spans="1:11" ht="27.75" customHeight="1" x14ac:dyDescent="0.3">
      <c r="A54" s="1"/>
      <c r="B54" s="2"/>
      <c r="C54" s="1"/>
      <c r="D54" s="1"/>
      <c r="E54" s="2"/>
      <c r="F54" s="2"/>
      <c r="G54" s="2"/>
      <c r="H54" s="6"/>
      <c r="I54" s="6"/>
      <c r="J54" s="4"/>
      <c r="K54" s="5"/>
    </row>
    <row r="55" spans="1:11" ht="27.75" customHeight="1" x14ac:dyDescent="0.3">
      <c r="A55" s="1"/>
      <c r="B55" s="2"/>
      <c r="C55" s="1"/>
      <c r="D55" s="1"/>
      <c r="E55" s="2"/>
      <c r="F55" s="2"/>
      <c r="G55" s="2"/>
      <c r="H55" s="6"/>
      <c r="I55" s="6"/>
      <c r="J55" s="4"/>
      <c r="K55" s="5"/>
    </row>
    <row r="56" spans="1:11" ht="27.75" customHeight="1" x14ac:dyDescent="0.3">
      <c r="A56" s="1"/>
      <c r="B56" s="2"/>
      <c r="C56" s="1"/>
      <c r="D56" s="1"/>
      <c r="E56" s="2"/>
      <c r="F56" s="2"/>
      <c r="G56" s="2"/>
      <c r="H56" s="6"/>
      <c r="I56" s="6"/>
      <c r="J56" s="4"/>
      <c r="K56" s="5"/>
    </row>
    <row r="57" spans="1:11" ht="27.75" customHeight="1" x14ac:dyDescent="0.3">
      <c r="A57" s="1"/>
      <c r="B57" s="2"/>
      <c r="C57" s="1"/>
      <c r="D57" s="1"/>
      <c r="E57" s="2"/>
      <c r="F57" s="2"/>
      <c r="G57" s="2"/>
      <c r="H57" s="6"/>
      <c r="I57" s="6"/>
      <c r="J57" s="4"/>
      <c r="K57" s="5"/>
    </row>
    <row r="58" spans="1:11" ht="27.75" customHeight="1" x14ac:dyDescent="0.3">
      <c r="A58" s="1"/>
      <c r="B58" s="2"/>
      <c r="C58" s="1"/>
      <c r="D58" s="1"/>
      <c r="E58" s="2"/>
      <c r="F58" s="2"/>
      <c r="G58" s="2"/>
      <c r="H58" s="6"/>
      <c r="I58" s="6"/>
      <c r="J58" s="4"/>
      <c r="K58" s="5"/>
    </row>
    <row r="59" spans="1:11" ht="27.75" customHeight="1" x14ac:dyDescent="0.3">
      <c r="A59" s="1"/>
      <c r="B59" s="2"/>
      <c r="C59" s="1"/>
      <c r="D59" s="1"/>
      <c r="E59" s="2"/>
      <c r="F59" s="2"/>
      <c r="G59" s="2"/>
      <c r="H59" s="6"/>
      <c r="I59" s="6"/>
      <c r="J59" s="4"/>
      <c r="K59" s="5"/>
    </row>
    <row r="60" spans="1:11" ht="27.75" customHeight="1" x14ac:dyDescent="0.3">
      <c r="A60" s="1"/>
      <c r="B60" s="2"/>
      <c r="C60" s="1"/>
      <c r="D60" s="1"/>
      <c r="E60" s="2"/>
      <c r="F60" s="2"/>
      <c r="G60" s="2"/>
      <c r="H60" s="6"/>
      <c r="I60" s="6"/>
      <c r="J60" s="4"/>
      <c r="K60" s="5"/>
    </row>
    <row r="61" spans="1:11" ht="27.75" customHeight="1" x14ac:dyDescent="0.3">
      <c r="A61" s="1"/>
      <c r="B61" s="2"/>
      <c r="C61" s="1"/>
      <c r="D61" s="1"/>
      <c r="E61" s="2"/>
      <c r="F61" s="2"/>
      <c r="G61" s="2"/>
      <c r="H61" s="6"/>
      <c r="I61" s="6"/>
      <c r="J61" s="4"/>
      <c r="K61" s="5"/>
    </row>
  </sheetData>
  <mergeCells count="17">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47"/>
  <sheetViews>
    <sheetView topLeftCell="A21" zoomScale="50" zoomScaleNormal="50" zoomScaleSheetLayoutView="100" workbookViewId="0">
      <selection activeCell="B33" sqref="B3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5" width="15.53515625" style="1" customWidth="1"/>
    <col min="16" max="16384" width="9.15234375" style="1"/>
  </cols>
  <sheetData>
    <row r="1" spans="1:23" ht="40" customHeight="1" x14ac:dyDescent="0.3">
      <c r="A1" s="55" t="s">
        <v>19</v>
      </c>
      <c r="B1" s="46"/>
      <c r="C1" s="46"/>
      <c r="D1" s="46"/>
      <c r="E1" s="432" t="s">
        <v>463</v>
      </c>
      <c r="F1" s="432"/>
      <c r="G1" s="432"/>
      <c r="H1" s="432"/>
      <c r="I1" s="432"/>
      <c r="J1" s="432"/>
      <c r="K1" s="432"/>
    </row>
    <row r="2" spans="1:23" ht="40" customHeight="1" x14ac:dyDescent="0.3">
      <c r="A2" s="434" t="str">
        <f>Overview!B4&amp;" - Effective from "&amp;Overview!D4&amp;" - Final LV and HV charges in UKPN LPN Area (GSP Group _C)"</f>
        <v>Indigo Power Limited - Effective from 1 April 2022 - Final LV and HV charges in UKPN LPN Area (GSP Group _C)</v>
      </c>
      <c r="B2" s="435"/>
      <c r="C2" s="435"/>
      <c r="D2" s="435"/>
      <c r="E2" s="435"/>
      <c r="F2" s="435"/>
      <c r="G2" s="435"/>
      <c r="H2" s="435"/>
      <c r="I2" s="435"/>
      <c r="J2" s="435"/>
      <c r="K2" s="436"/>
    </row>
    <row r="3" spans="1:23" s="42" customFormat="1" ht="40" customHeight="1" x14ac:dyDescent="0.3">
      <c r="A3" s="46"/>
      <c r="B3" s="46"/>
      <c r="C3" s="46"/>
      <c r="D3" s="46"/>
      <c r="E3" s="46"/>
      <c r="F3" s="46"/>
      <c r="G3" s="46"/>
      <c r="H3" s="46"/>
      <c r="I3" s="46"/>
      <c r="J3" s="46"/>
      <c r="K3" s="46"/>
    </row>
    <row r="4" spans="1:23" ht="40" customHeight="1" x14ac:dyDescent="0.3">
      <c r="A4" s="434" t="s">
        <v>308</v>
      </c>
      <c r="B4" s="435"/>
      <c r="C4" s="435"/>
      <c r="D4" s="435"/>
      <c r="E4" s="436"/>
      <c r="F4" s="46"/>
      <c r="G4" s="434" t="s">
        <v>307</v>
      </c>
      <c r="H4" s="435"/>
      <c r="I4" s="435"/>
      <c r="J4" s="435"/>
      <c r="K4" s="436"/>
      <c r="M4" s="86"/>
    </row>
    <row r="5" spans="1:23" ht="40" customHeight="1" x14ac:dyDescent="0.3">
      <c r="A5" s="378" t="s">
        <v>13</v>
      </c>
      <c r="B5" s="248" t="s">
        <v>299</v>
      </c>
      <c r="C5" s="455" t="s">
        <v>300</v>
      </c>
      <c r="D5" s="456"/>
      <c r="E5" s="43" t="s">
        <v>301</v>
      </c>
      <c r="F5" s="46"/>
      <c r="G5" s="430"/>
      <c r="H5" s="431"/>
      <c r="I5" s="44" t="s">
        <v>305</v>
      </c>
      <c r="J5" s="45" t="s">
        <v>306</v>
      </c>
      <c r="K5" s="43" t="s">
        <v>301</v>
      </c>
      <c r="M5" s="86"/>
    </row>
    <row r="6" spans="1:23" ht="40" customHeight="1" x14ac:dyDescent="0.3">
      <c r="A6" s="102" t="s">
        <v>593</v>
      </c>
      <c r="B6" s="13" t="s">
        <v>613</v>
      </c>
      <c r="C6" s="442" t="s">
        <v>614</v>
      </c>
      <c r="D6" s="443" t="s">
        <v>595</v>
      </c>
      <c r="E6" s="85" t="s">
        <v>596</v>
      </c>
      <c r="F6" s="46" t="s">
        <v>595</v>
      </c>
      <c r="G6" s="437" t="s">
        <v>302</v>
      </c>
      <c r="H6" s="438" t="s">
        <v>595</v>
      </c>
      <c r="I6" s="13" t="s">
        <v>469</v>
      </c>
      <c r="J6" s="241" t="s">
        <v>615</v>
      </c>
      <c r="K6" s="85" t="s">
        <v>596</v>
      </c>
    </row>
    <row r="7" spans="1:23" ht="40" customHeight="1" x14ac:dyDescent="0.3">
      <c r="A7" s="102" t="s">
        <v>597</v>
      </c>
      <c r="B7" s="243" t="s">
        <v>595</v>
      </c>
      <c r="C7" s="453" t="s">
        <v>595</v>
      </c>
      <c r="D7" s="454" t="s">
        <v>595</v>
      </c>
      <c r="E7" s="241" t="s">
        <v>598</v>
      </c>
      <c r="F7" s="46" t="s">
        <v>595</v>
      </c>
      <c r="G7" s="437" t="s">
        <v>303</v>
      </c>
      <c r="H7" s="438" t="s">
        <v>595</v>
      </c>
      <c r="I7" s="13" t="s">
        <v>465</v>
      </c>
      <c r="J7" s="241" t="s">
        <v>594</v>
      </c>
      <c r="K7" s="85" t="s">
        <v>596</v>
      </c>
    </row>
    <row r="8" spans="1:23" ht="40" customHeight="1" x14ac:dyDescent="0.3">
      <c r="A8" s="242" t="s">
        <v>14</v>
      </c>
      <c r="B8" s="437" t="s">
        <v>466</v>
      </c>
      <c r="C8" s="446" t="s">
        <v>595</v>
      </c>
      <c r="D8" s="446" t="s">
        <v>595</v>
      </c>
      <c r="E8" s="438" t="s">
        <v>595</v>
      </c>
      <c r="F8" s="46" t="s">
        <v>595</v>
      </c>
      <c r="G8" s="437" t="s">
        <v>616</v>
      </c>
      <c r="H8" s="438" t="s">
        <v>595</v>
      </c>
      <c r="I8" s="243" t="s">
        <v>595</v>
      </c>
      <c r="J8" s="241" t="s">
        <v>600</v>
      </c>
      <c r="K8" s="85" t="s">
        <v>596</v>
      </c>
    </row>
    <row r="9" spans="1:23" s="42" customFormat="1" ht="40" customHeight="1" x14ac:dyDescent="0.3">
      <c r="A9" s="42" t="s">
        <v>595</v>
      </c>
      <c r="B9" s="42" t="s">
        <v>595</v>
      </c>
      <c r="C9" s="42" t="s">
        <v>595</v>
      </c>
      <c r="D9" s="42" t="s">
        <v>595</v>
      </c>
      <c r="E9" s="42" t="s">
        <v>595</v>
      </c>
      <c r="F9" s="46" t="s">
        <v>595</v>
      </c>
      <c r="G9" s="437" t="s">
        <v>617</v>
      </c>
      <c r="H9" s="438" t="s">
        <v>595</v>
      </c>
      <c r="I9" s="243" t="s">
        <v>595</v>
      </c>
      <c r="J9" s="243" t="s">
        <v>595</v>
      </c>
      <c r="K9" s="241" t="s">
        <v>598</v>
      </c>
    </row>
    <row r="10" spans="1:23" s="42" customFormat="1" ht="40" customHeight="1" x14ac:dyDescent="0.3">
      <c r="A10" s="46" t="s">
        <v>595</v>
      </c>
      <c r="B10" s="46" t="s">
        <v>595</v>
      </c>
      <c r="C10" s="46" t="s">
        <v>595</v>
      </c>
      <c r="D10" s="46" t="s">
        <v>595</v>
      </c>
      <c r="E10" s="46" t="s">
        <v>595</v>
      </c>
      <c r="F10" s="46" t="s">
        <v>595</v>
      </c>
      <c r="G10" s="437" t="s">
        <v>1281</v>
      </c>
      <c r="H10" s="438" t="s">
        <v>595</v>
      </c>
      <c r="I10" s="437" t="s">
        <v>466</v>
      </c>
      <c r="J10" s="446" t="s">
        <v>595</v>
      </c>
      <c r="K10" s="438" t="s">
        <v>595</v>
      </c>
    </row>
    <row r="11" spans="1:23"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c r="M11" s="42"/>
      <c r="N11" s="42"/>
      <c r="O11" s="42"/>
      <c r="P11" s="42"/>
      <c r="Q11" s="42"/>
      <c r="R11" s="42"/>
      <c r="S11" s="42"/>
      <c r="T11" s="42"/>
      <c r="U11" s="42"/>
      <c r="V11" s="42"/>
      <c r="W11" s="42"/>
    </row>
    <row r="12" spans="1:23" ht="35.15" customHeight="1" x14ac:dyDescent="0.3">
      <c r="A12" s="10" t="s">
        <v>562</v>
      </c>
      <c r="B12" s="27" t="s">
        <v>942</v>
      </c>
      <c r="C12" s="300" t="s">
        <v>566</v>
      </c>
      <c r="D12" s="80">
        <v>9.4689999999999994</v>
      </c>
      <c r="E12" s="81">
        <v>1.7849999999999999</v>
      </c>
      <c r="F12" s="82">
        <v>5.7000000000000002E-2</v>
      </c>
      <c r="G12" s="29">
        <v>10.86</v>
      </c>
      <c r="H12" s="30"/>
      <c r="I12" s="30"/>
      <c r="J12" s="26"/>
      <c r="K12" s="27"/>
      <c r="M12" s="42"/>
      <c r="N12" s="42"/>
      <c r="O12" s="42"/>
      <c r="P12" s="42"/>
      <c r="Q12" s="42"/>
      <c r="R12" s="42"/>
      <c r="S12" s="42"/>
      <c r="T12" s="42"/>
      <c r="U12" s="42"/>
      <c r="V12" s="42"/>
      <c r="W12" s="42"/>
    </row>
    <row r="13" spans="1:23" ht="35.15" customHeight="1" x14ac:dyDescent="0.3">
      <c r="A13" s="10" t="s">
        <v>563</v>
      </c>
      <c r="B13" s="27" t="s">
        <v>943</v>
      </c>
      <c r="C13" s="300" t="s">
        <v>567</v>
      </c>
      <c r="D13" s="80">
        <v>9.4689999999999994</v>
      </c>
      <c r="E13" s="81">
        <v>1.7849999999999999</v>
      </c>
      <c r="F13" s="82">
        <v>5.7000000000000002E-2</v>
      </c>
      <c r="G13" s="30"/>
      <c r="H13" s="30"/>
      <c r="I13" s="30"/>
      <c r="J13" s="26"/>
      <c r="K13" s="27" t="s">
        <v>595</v>
      </c>
      <c r="M13" s="42"/>
      <c r="N13" s="42"/>
      <c r="O13" s="42"/>
      <c r="P13" s="42"/>
      <c r="Q13" s="42"/>
      <c r="R13" s="42"/>
      <c r="S13" s="42"/>
      <c r="T13" s="42"/>
      <c r="U13" s="42"/>
      <c r="V13" s="42"/>
      <c r="W13" s="42"/>
    </row>
    <row r="14" spans="1:23" ht="35.15" customHeight="1" x14ac:dyDescent="0.3">
      <c r="A14" s="10" t="s">
        <v>737</v>
      </c>
      <c r="B14" s="27" t="s">
        <v>944</v>
      </c>
      <c r="C14" s="300" t="s">
        <v>568</v>
      </c>
      <c r="D14" s="80">
        <v>5.7930000000000001</v>
      </c>
      <c r="E14" s="81">
        <v>1.0920000000000001</v>
      </c>
      <c r="F14" s="82">
        <v>3.5000000000000003E-2</v>
      </c>
      <c r="G14" s="29">
        <v>3.2</v>
      </c>
      <c r="H14" s="30"/>
      <c r="I14" s="30"/>
      <c r="J14" s="26"/>
      <c r="K14" s="27"/>
      <c r="M14" s="42"/>
      <c r="N14" s="42"/>
      <c r="O14" s="42"/>
      <c r="P14" s="42"/>
      <c r="Q14" s="42"/>
      <c r="R14" s="42"/>
      <c r="S14" s="42"/>
      <c r="T14" s="42"/>
      <c r="U14" s="42"/>
      <c r="V14" s="42"/>
      <c r="W14" s="42"/>
    </row>
    <row r="15" spans="1:23" ht="35.15" customHeight="1" x14ac:dyDescent="0.3">
      <c r="A15" s="10" t="s">
        <v>738</v>
      </c>
      <c r="B15" s="27" t="s">
        <v>945</v>
      </c>
      <c r="C15" s="354" t="s">
        <v>921</v>
      </c>
      <c r="D15" s="80">
        <v>5.7930000000000001</v>
      </c>
      <c r="E15" s="81">
        <v>1.0920000000000001</v>
      </c>
      <c r="F15" s="82">
        <v>3.5000000000000003E-2</v>
      </c>
      <c r="G15" s="29">
        <v>2.4300000000000002</v>
      </c>
      <c r="H15" s="30"/>
      <c r="I15" s="30"/>
      <c r="J15" s="26"/>
      <c r="K15" s="27" t="s">
        <v>480</v>
      </c>
      <c r="M15" s="42"/>
      <c r="N15" s="42"/>
      <c r="O15" s="42"/>
      <c r="P15" s="42"/>
      <c r="Q15" s="42"/>
      <c r="R15" s="42"/>
      <c r="S15" s="42"/>
      <c r="T15" s="42"/>
      <c r="U15" s="42"/>
      <c r="V15" s="42"/>
      <c r="W15" s="42"/>
    </row>
    <row r="16" spans="1:23" ht="35.15" customHeight="1" x14ac:dyDescent="0.3">
      <c r="A16" s="10" t="s">
        <v>739</v>
      </c>
      <c r="B16" s="28" t="s">
        <v>946</v>
      </c>
      <c r="C16" s="354" t="s">
        <v>921</v>
      </c>
      <c r="D16" s="80">
        <v>5.6680000000000001</v>
      </c>
      <c r="E16" s="81">
        <v>0.96699999999999997</v>
      </c>
      <c r="F16" s="82">
        <v>0</v>
      </c>
      <c r="G16" s="29">
        <v>0</v>
      </c>
      <c r="H16" s="30"/>
      <c r="I16" s="30"/>
      <c r="J16" s="26"/>
      <c r="K16" s="27"/>
      <c r="M16" s="42"/>
      <c r="N16" s="42"/>
      <c r="O16" s="42"/>
      <c r="P16" s="42"/>
      <c r="Q16" s="42"/>
      <c r="R16" s="42"/>
      <c r="S16" s="42"/>
      <c r="T16" s="42"/>
      <c r="U16" s="42"/>
      <c r="V16" s="42"/>
      <c r="W16" s="42"/>
    </row>
    <row r="17" spans="1:23" ht="35.15" customHeight="1" x14ac:dyDescent="0.3">
      <c r="A17" s="10" t="s">
        <v>740</v>
      </c>
      <c r="B17" s="28" t="s">
        <v>947</v>
      </c>
      <c r="C17" s="354" t="s">
        <v>921</v>
      </c>
      <c r="D17" s="80">
        <v>5.5190000000000001</v>
      </c>
      <c r="E17" s="81">
        <v>0.81799999999999995</v>
      </c>
      <c r="F17" s="82">
        <v>0</v>
      </c>
      <c r="G17" s="29">
        <v>0</v>
      </c>
      <c r="H17" s="30"/>
      <c r="I17" s="30"/>
      <c r="J17" s="26"/>
      <c r="K17" s="27"/>
      <c r="M17" s="42"/>
      <c r="N17" s="42"/>
      <c r="O17" s="42"/>
      <c r="P17" s="42"/>
      <c r="Q17" s="42"/>
      <c r="R17" s="42"/>
      <c r="S17" s="42"/>
      <c r="T17" s="42"/>
      <c r="U17" s="42"/>
      <c r="V17" s="42"/>
      <c r="W17" s="42"/>
    </row>
    <row r="18" spans="1:23" ht="35.15" customHeight="1" x14ac:dyDescent="0.3">
      <c r="A18" s="10" t="s">
        <v>741</v>
      </c>
      <c r="B18" s="28" t="s">
        <v>948</v>
      </c>
      <c r="C18" s="354" t="s">
        <v>921</v>
      </c>
      <c r="D18" s="80">
        <v>5.4450000000000003</v>
      </c>
      <c r="E18" s="81">
        <v>0.74399999999999999</v>
      </c>
      <c r="F18" s="82">
        <v>0</v>
      </c>
      <c r="G18" s="29">
        <v>0</v>
      </c>
      <c r="H18" s="30"/>
      <c r="I18" s="30"/>
      <c r="J18" s="26"/>
      <c r="K18" s="27"/>
      <c r="M18" s="42"/>
      <c r="N18" s="42"/>
      <c r="O18" s="42"/>
      <c r="P18" s="42"/>
      <c r="Q18" s="42"/>
      <c r="R18" s="42"/>
      <c r="S18" s="42"/>
      <c r="T18" s="42"/>
      <c r="U18" s="42"/>
      <c r="V18" s="42"/>
      <c r="W18" s="42"/>
    </row>
    <row r="19" spans="1:23" ht="35.15" customHeight="1" x14ac:dyDescent="0.3">
      <c r="A19" s="10" t="s">
        <v>564</v>
      </c>
      <c r="B19" s="28" t="s">
        <v>949</v>
      </c>
      <c r="C19" s="300" t="s">
        <v>569</v>
      </c>
      <c r="D19" s="80">
        <v>5.7930000000000001</v>
      </c>
      <c r="E19" s="81">
        <v>1.0920000000000001</v>
      </c>
      <c r="F19" s="82">
        <v>3.5000000000000003E-2</v>
      </c>
      <c r="G19" s="30"/>
      <c r="H19" s="30"/>
      <c r="I19" s="30"/>
      <c r="J19" s="26"/>
      <c r="K19" s="27" t="s">
        <v>595</v>
      </c>
      <c r="L19" s="3"/>
      <c r="M19" s="42"/>
      <c r="N19" s="42"/>
      <c r="O19" s="42"/>
      <c r="P19" s="42"/>
      <c r="Q19" s="42"/>
      <c r="R19" s="42"/>
      <c r="S19" s="42"/>
      <c r="T19" s="42"/>
      <c r="U19" s="42"/>
      <c r="V19" s="42"/>
      <c r="W19" s="42"/>
    </row>
    <row r="20" spans="1:23" ht="35.15" customHeight="1" x14ac:dyDescent="0.3">
      <c r="A20" s="10" t="s">
        <v>742</v>
      </c>
      <c r="B20" s="24" t="s">
        <v>950</v>
      </c>
      <c r="C20" s="315">
        <v>0</v>
      </c>
      <c r="D20" s="80">
        <v>4.7690000000000001</v>
      </c>
      <c r="E20" s="81">
        <v>0.91600000000000004</v>
      </c>
      <c r="F20" s="82">
        <v>3.1E-2</v>
      </c>
      <c r="G20" s="29">
        <v>7.93</v>
      </c>
      <c r="H20" s="29">
        <v>4.29</v>
      </c>
      <c r="I20" s="79">
        <v>6.66</v>
      </c>
      <c r="J20" s="25">
        <v>0.40899999999999997</v>
      </c>
      <c r="K20" s="27"/>
      <c r="L20" s="3"/>
      <c r="M20" s="42"/>
      <c r="N20" s="42"/>
      <c r="O20" s="42"/>
      <c r="P20" s="42"/>
      <c r="Q20" s="42"/>
      <c r="R20" s="42"/>
      <c r="S20" s="42"/>
      <c r="T20" s="42"/>
      <c r="U20" s="42"/>
      <c r="V20" s="42"/>
      <c r="W20" s="42"/>
    </row>
    <row r="21" spans="1:23" ht="35.15" customHeight="1" x14ac:dyDescent="0.3">
      <c r="A21" s="10" t="s">
        <v>743</v>
      </c>
      <c r="B21" s="27" t="s">
        <v>951</v>
      </c>
      <c r="C21" s="315">
        <v>0</v>
      </c>
      <c r="D21" s="80">
        <v>4.3920000000000003</v>
      </c>
      <c r="E21" s="81">
        <v>0.53900000000000003</v>
      </c>
      <c r="F21" s="82">
        <v>7.0000000000000001E-3</v>
      </c>
      <c r="G21" s="29">
        <v>2.0699999999999998</v>
      </c>
      <c r="H21" s="29">
        <v>4.29</v>
      </c>
      <c r="I21" s="79">
        <v>6.66</v>
      </c>
      <c r="J21" s="25">
        <v>0.40899999999999997</v>
      </c>
      <c r="K21" s="27" t="s">
        <v>595</v>
      </c>
      <c r="L21" s="3"/>
      <c r="M21" s="42"/>
      <c r="N21" s="42"/>
      <c r="O21" s="42"/>
      <c r="P21" s="42"/>
      <c r="Q21" s="42"/>
      <c r="R21" s="42"/>
      <c r="S21" s="42"/>
      <c r="T21" s="42"/>
      <c r="U21" s="42"/>
      <c r="V21" s="42"/>
      <c r="W21" s="42"/>
    </row>
    <row r="22" spans="1:23" ht="35.15" customHeight="1" x14ac:dyDescent="0.3">
      <c r="A22" s="10" t="s">
        <v>744</v>
      </c>
      <c r="B22" s="27" t="s">
        <v>954</v>
      </c>
      <c r="C22" s="315">
        <v>0</v>
      </c>
      <c r="D22" s="80">
        <v>4.3819999999999997</v>
      </c>
      <c r="E22" s="81">
        <v>0.52900000000000003</v>
      </c>
      <c r="F22" s="82">
        <v>7.0000000000000001E-3</v>
      </c>
      <c r="G22" s="29">
        <v>2.0699999999999998</v>
      </c>
      <c r="H22" s="29">
        <v>4.29</v>
      </c>
      <c r="I22" s="79">
        <v>6.66</v>
      </c>
      <c r="J22" s="25">
        <v>0.40899999999999997</v>
      </c>
      <c r="K22" s="27"/>
      <c r="M22" s="42"/>
      <c r="N22" s="42"/>
      <c r="O22" s="42"/>
      <c r="P22" s="42"/>
      <c r="Q22" s="42"/>
      <c r="R22" s="42"/>
      <c r="S22" s="42"/>
      <c r="T22" s="42"/>
      <c r="U22" s="42"/>
      <c r="V22" s="42"/>
      <c r="W22" s="42"/>
    </row>
    <row r="23" spans="1:23" ht="35.15" customHeight="1" x14ac:dyDescent="0.3">
      <c r="A23" s="10" t="s">
        <v>745</v>
      </c>
      <c r="B23" s="27" t="s">
        <v>955</v>
      </c>
      <c r="C23" s="315">
        <v>0</v>
      </c>
      <c r="D23" s="80">
        <v>4.3719999999999999</v>
      </c>
      <c r="E23" s="81">
        <v>0.52</v>
      </c>
      <c r="F23" s="82">
        <v>7.0000000000000001E-3</v>
      </c>
      <c r="G23" s="29">
        <v>2.0699999999999998</v>
      </c>
      <c r="H23" s="29">
        <v>4.29</v>
      </c>
      <c r="I23" s="79">
        <v>6.66</v>
      </c>
      <c r="J23" s="25">
        <v>0.40899999999999997</v>
      </c>
      <c r="K23" s="27"/>
      <c r="L23" s="3"/>
      <c r="M23" s="42"/>
      <c r="N23" s="42"/>
      <c r="O23" s="42"/>
      <c r="P23" s="42"/>
      <c r="Q23" s="42"/>
      <c r="R23" s="42"/>
      <c r="S23" s="42"/>
      <c r="T23" s="42"/>
      <c r="U23" s="42"/>
      <c r="V23" s="42"/>
      <c r="W23" s="42"/>
    </row>
    <row r="24" spans="1:23" ht="35.15" customHeight="1" x14ac:dyDescent="0.3">
      <c r="A24" s="10" t="s">
        <v>746</v>
      </c>
      <c r="B24" s="27" t="s">
        <v>956</v>
      </c>
      <c r="C24" s="315">
        <v>0</v>
      </c>
      <c r="D24" s="80">
        <v>4.3650000000000002</v>
      </c>
      <c r="E24" s="81">
        <v>0.51200000000000001</v>
      </c>
      <c r="F24" s="82">
        <v>7.0000000000000001E-3</v>
      </c>
      <c r="G24" s="29">
        <v>2.0699999999999998</v>
      </c>
      <c r="H24" s="29">
        <v>4.29</v>
      </c>
      <c r="I24" s="79">
        <v>6.66</v>
      </c>
      <c r="J24" s="25">
        <v>0.40899999999999997</v>
      </c>
      <c r="K24" s="27"/>
      <c r="L24" s="3"/>
      <c r="M24" s="42"/>
      <c r="N24" s="42"/>
      <c r="O24" s="42"/>
      <c r="P24" s="42"/>
      <c r="Q24" s="42"/>
      <c r="R24" s="42"/>
      <c r="S24" s="42"/>
      <c r="T24" s="42"/>
      <c r="U24" s="42"/>
      <c r="V24" s="42"/>
      <c r="W24" s="42"/>
    </row>
    <row r="25" spans="1:23" ht="35.15" customHeight="1" x14ac:dyDescent="0.3">
      <c r="A25" s="10" t="s">
        <v>747</v>
      </c>
      <c r="B25" s="314" t="s">
        <v>480</v>
      </c>
      <c r="C25" s="315">
        <v>0</v>
      </c>
      <c r="D25" s="80">
        <v>3.2370000000000001</v>
      </c>
      <c r="E25" s="81">
        <v>0.65400000000000003</v>
      </c>
      <c r="F25" s="82">
        <v>2.4E-2</v>
      </c>
      <c r="G25" s="29">
        <v>5.86</v>
      </c>
      <c r="H25" s="29">
        <v>7.53</v>
      </c>
      <c r="I25" s="79">
        <v>8.57</v>
      </c>
      <c r="J25" s="25">
        <v>0.24099999999999999</v>
      </c>
      <c r="K25" s="27"/>
      <c r="M25" s="42"/>
      <c r="N25" s="42"/>
      <c r="O25" s="42"/>
      <c r="P25" s="42"/>
      <c r="Q25" s="42"/>
      <c r="R25" s="42"/>
      <c r="S25" s="42"/>
      <c r="T25" s="42"/>
      <c r="U25" s="42"/>
      <c r="V25" s="42"/>
      <c r="W25" s="42"/>
    </row>
    <row r="26" spans="1:23" ht="35.15" customHeight="1" x14ac:dyDescent="0.3">
      <c r="A26" s="10" t="s">
        <v>748</v>
      </c>
      <c r="B26" s="314" t="s">
        <v>480</v>
      </c>
      <c r="C26" s="315">
        <v>0</v>
      </c>
      <c r="D26" s="80">
        <v>2.86</v>
      </c>
      <c r="E26" s="81">
        <v>0.27700000000000002</v>
      </c>
      <c r="F26" s="82">
        <v>0</v>
      </c>
      <c r="G26" s="29">
        <v>0</v>
      </c>
      <c r="H26" s="29">
        <v>7.53</v>
      </c>
      <c r="I26" s="79">
        <v>8.57</v>
      </c>
      <c r="J26" s="25">
        <v>0.24099999999999999</v>
      </c>
      <c r="K26" s="27" t="s">
        <v>595</v>
      </c>
      <c r="L26" s="3"/>
      <c r="M26" s="42"/>
      <c r="N26" s="42"/>
      <c r="O26" s="42"/>
      <c r="P26" s="42"/>
      <c r="Q26" s="42"/>
      <c r="R26" s="42"/>
      <c r="S26" s="42"/>
      <c r="T26" s="42"/>
      <c r="U26" s="42"/>
      <c r="V26" s="42"/>
      <c r="W26" s="42"/>
    </row>
    <row r="27" spans="1:23" ht="35.15" customHeight="1" x14ac:dyDescent="0.3">
      <c r="A27" s="10" t="s">
        <v>749</v>
      </c>
      <c r="B27" s="314" t="s">
        <v>480</v>
      </c>
      <c r="C27" s="315">
        <v>0</v>
      </c>
      <c r="D27" s="80">
        <v>2.85</v>
      </c>
      <c r="E27" s="81">
        <v>0.26700000000000002</v>
      </c>
      <c r="F27" s="82">
        <v>0</v>
      </c>
      <c r="G27" s="29">
        <v>0</v>
      </c>
      <c r="H27" s="29">
        <v>7.53</v>
      </c>
      <c r="I27" s="79">
        <v>8.57</v>
      </c>
      <c r="J27" s="25">
        <v>0.24099999999999999</v>
      </c>
      <c r="K27" s="27"/>
      <c r="L27" s="3"/>
      <c r="M27" s="42"/>
      <c r="N27" s="42"/>
      <c r="O27" s="42"/>
      <c r="P27" s="42"/>
      <c r="Q27" s="42"/>
      <c r="R27" s="42"/>
      <c r="S27" s="42"/>
      <c r="T27" s="42"/>
      <c r="U27" s="42"/>
      <c r="V27" s="42"/>
      <c r="W27" s="42"/>
    </row>
    <row r="28" spans="1:23" ht="35.15" customHeight="1" x14ac:dyDescent="0.3">
      <c r="A28" s="10" t="s">
        <v>750</v>
      </c>
      <c r="B28" s="314" t="s">
        <v>480</v>
      </c>
      <c r="C28" s="315">
        <v>0</v>
      </c>
      <c r="D28" s="80">
        <v>2.8410000000000002</v>
      </c>
      <c r="E28" s="81">
        <v>0.25700000000000001</v>
      </c>
      <c r="F28" s="82">
        <v>0</v>
      </c>
      <c r="G28" s="29">
        <v>0</v>
      </c>
      <c r="H28" s="29">
        <v>7.53</v>
      </c>
      <c r="I28" s="79">
        <v>8.57</v>
      </c>
      <c r="J28" s="25">
        <v>0.24099999999999999</v>
      </c>
      <c r="K28" s="27"/>
      <c r="L28" s="3"/>
      <c r="M28" s="42"/>
      <c r="N28" s="42"/>
      <c r="O28" s="42"/>
      <c r="P28" s="42"/>
      <c r="Q28" s="42"/>
      <c r="R28" s="42"/>
      <c r="S28" s="42"/>
      <c r="T28" s="42"/>
      <c r="U28" s="42"/>
      <c r="V28" s="42"/>
      <c r="W28" s="42"/>
    </row>
    <row r="29" spans="1:23" ht="35.15" customHeight="1" x14ac:dyDescent="0.3">
      <c r="A29" s="10" t="s">
        <v>751</v>
      </c>
      <c r="B29" s="314" t="s">
        <v>480</v>
      </c>
      <c r="C29" s="315">
        <v>0</v>
      </c>
      <c r="D29" s="80">
        <v>2.8330000000000002</v>
      </c>
      <c r="E29" s="81">
        <v>0.25</v>
      </c>
      <c r="F29" s="82">
        <v>0</v>
      </c>
      <c r="G29" s="29">
        <v>0</v>
      </c>
      <c r="H29" s="29">
        <v>7.53</v>
      </c>
      <c r="I29" s="79">
        <v>8.57</v>
      </c>
      <c r="J29" s="25">
        <v>0.24099999999999999</v>
      </c>
      <c r="K29" s="27"/>
      <c r="M29" s="42"/>
      <c r="N29" s="42"/>
      <c r="O29" s="42"/>
      <c r="P29" s="42"/>
      <c r="Q29" s="42"/>
      <c r="R29" s="42"/>
      <c r="S29" s="42"/>
      <c r="T29" s="42"/>
      <c r="U29" s="42"/>
      <c r="V29" s="42"/>
      <c r="W29" s="42"/>
    </row>
    <row r="30" spans="1:23" ht="35.15" customHeight="1" x14ac:dyDescent="0.3">
      <c r="A30" s="10" t="s">
        <v>752</v>
      </c>
      <c r="B30" s="27" t="s">
        <v>957</v>
      </c>
      <c r="C30" s="315">
        <v>0</v>
      </c>
      <c r="D30" s="80">
        <v>2.375</v>
      </c>
      <c r="E30" s="81">
        <v>0.46200000000000002</v>
      </c>
      <c r="F30" s="82">
        <v>1.7000000000000001E-2</v>
      </c>
      <c r="G30" s="29">
        <v>78.569999999999993</v>
      </c>
      <c r="H30" s="29">
        <v>7.67</v>
      </c>
      <c r="I30" s="79">
        <v>8.6199999999999992</v>
      </c>
      <c r="J30" s="25">
        <v>0.20399999999999999</v>
      </c>
      <c r="K30" s="27"/>
      <c r="L30" s="3"/>
      <c r="M30" s="42"/>
      <c r="N30" s="42"/>
      <c r="O30" s="42"/>
      <c r="P30" s="42"/>
      <c r="Q30" s="42"/>
      <c r="R30" s="42"/>
      <c r="S30" s="42"/>
      <c r="T30" s="42"/>
      <c r="U30" s="42"/>
      <c r="V30" s="42"/>
      <c r="W30" s="42"/>
    </row>
    <row r="31" spans="1:23" ht="35.15" customHeight="1" x14ac:dyDescent="0.3">
      <c r="A31" s="10" t="s">
        <v>753</v>
      </c>
      <c r="B31" s="27" t="s">
        <v>958</v>
      </c>
      <c r="C31" s="315">
        <v>0</v>
      </c>
      <c r="D31" s="80">
        <v>2.0230000000000001</v>
      </c>
      <c r="E31" s="81">
        <v>0.111</v>
      </c>
      <c r="F31" s="82">
        <v>0</v>
      </c>
      <c r="G31" s="29">
        <v>0</v>
      </c>
      <c r="H31" s="29">
        <v>7.67</v>
      </c>
      <c r="I31" s="79">
        <v>8.6199999999999992</v>
      </c>
      <c r="J31" s="25">
        <v>0.20399999999999999</v>
      </c>
      <c r="K31" s="27" t="s">
        <v>480</v>
      </c>
      <c r="M31" s="42"/>
      <c r="N31" s="42"/>
      <c r="O31" s="42"/>
      <c r="P31" s="42"/>
      <c r="Q31" s="42"/>
      <c r="R31" s="42"/>
      <c r="S31" s="42"/>
      <c r="T31" s="42"/>
      <c r="U31" s="42"/>
      <c r="V31" s="42"/>
      <c r="W31" s="42"/>
    </row>
    <row r="32" spans="1:23" ht="35.15" customHeight="1" x14ac:dyDescent="0.3">
      <c r="A32" s="10" t="s">
        <v>754</v>
      </c>
      <c r="B32" s="27" t="s">
        <v>1330</v>
      </c>
      <c r="C32" s="315">
        <v>0</v>
      </c>
      <c r="D32" s="80">
        <v>1.9770000000000001</v>
      </c>
      <c r="E32" s="81">
        <v>6.5000000000000002E-2</v>
      </c>
      <c r="F32" s="82">
        <v>0</v>
      </c>
      <c r="G32" s="29">
        <v>0</v>
      </c>
      <c r="H32" s="29">
        <v>7.67</v>
      </c>
      <c r="I32" s="79">
        <v>8.6199999999999992</v>
      </c>
      <c r="J32" s="25">
        <v>0.20399999999999999</v>
      </c>
      <c r="K32" s="27"/>
      <c r="M32" s="42"/>
      <c r="N32" s="42"/>
      <c r="O32" s="42"/>
      <c r="P32" s="42"/>
      <c r="Q32" s="42"/>
      <c r="R32" s="42"/>
      <c r="S32" s="42"/>
      <c r="T32" s="42"/>
      <c r="U32" s="42"/>
      <c r="V32" s="42"/>
      <c r="W32" s="42"/>
    </row>
    <row r="33" spans="1:23" ht="35.15" customHeight="1" x14ac:dyDescent="0.3">
      <c r="A33" s="10" t="s">
        <v>755</v>
      </c>
      <c r="B33" s="27" t="s">
        <v>959</v>
      </c>
      <c r="C33" s="315">
        <v>0</v>
      </c>
      <c r="D33" s="80">
        <v>1.966</v>
      </c>
      <c r="E33" s="81">
        <v>5.2999999999999999E-2</v>
      </c>
      <c r="F33" s="82">
        <v>0</v>
      </c>
      <c r="G33" s="29">
        <v>0</v>
      </c>
      <c r="H33" s="29">
        <v>7.67</v>
      </c>
      <c r="I33" s="79">
        <v>8.6199999999999992</v>
      </c>
      <c r="J33" s="25">
        <v>0.20399999999999999</v>
      </c>
      <c r="K33" s="27"/>
      <c r="M33" s="42"/>
      <c r="N33" s="42"/>
      <c r="O33" s="42"/>
      <c r="P33" s="42"/>
      <c r="Q33" s="42"/>
      <c r="R33" s="42"/>
      <c r="S33" s="42"/>
      <c r="T33" s="42"/>
      <c r="U33" s="42"/>
      <c r="V33" s="42"/>
      <c r="W33" s="42"/>
    </row>
    <row r="34" spans="1:23" ht="35.15" customHeight="1" x14ac:dyDescent="0.3">
      <c r="A34" s="10" t="s">
        <v>756</v>
      </c>
      <c r="B34" s="27" t="s">
        <v>960</v>
      </c>
      <c r="C34" s="315">
        <v>0</v>
      </c>
      <c r="D34" s="80">
        <v>1.954</v>
      </c>
      <c r="E34" s="81">
        <v>4.2000000000000003E-2</v>
      </c>
      <c r="F34" s="82">
        <v>0</v>
      </c>
      <c r="G34" s="29">
        <v>0</v>
      </c>
      <c r="H34" s="29">
        <v>7.67</v>
      </c>
      <c r="I34" s="79">
        <v>8.6199999999999992</v>
      </c>
      <c r="J34" s="25">
        <v>0.20399999999999999</v>
      </c>
      <c r="K34" s="27"/>
      <c r="M34" s="42"/>
      <c r="N34" s="42"/>
      <c r="O34" s="42"/>
      <c r="P34" s="42"/>
      <c r="Q34" s="42"/>
      <c r="R34" s="42"/>
      <c r="S34" s="42"/>
      <c r="T34" s="42"/>
      <c r="U34" s="42"/>
      <c r="V34" s="42"/>
      <c r="W34" s="42"/>
    </row>
    <row r="35" spans="1:23" ht="35.15" customHeight="1" x14ac:dyDescent="0.3">
      <c r="A35" s="10" t="s">
        <v>565</v>
      </c>
      <c r="B35" s="27" t="s">
        <v>1329</v>
      </c>
      <c r="C35" s="315" t="s">
        <v>608</v>
      </c>
      <c r="D35" s="83">
        <v>30.620999999999999</v>
      </c>
      <c r="E35" s="84">
        <v>2.2810000000000001</v>
      </c>
      <c r="F35" s="82">
        <v>0.28899999999999998</v>
      </c>
      <c r="G35" s="30"/>
      <c r="H35" s="30"/>
      <c r="I35" s="30"/>
      <c r="J35" s="26"/>
      <c r="K35" s="27" t="s">
        <v>595</v>
      </c>
      <c r="M35" s="42"/>
      <c r="N35" s="42"/>
      <c r="O35" s="42"/>
      <c r="P35" s="42"/>
      <c r="Q35" s="42"/>
      <c r="R35" s="42"/>
      <c r="S35" s="42"/>
      <c r="T35" s="42"/>
      <c r="U35" s="42"/>
      <c r="V35" s="42"/>
      <c r="W35" s="42"/>
    </row>
    <row r="36" spans="1:23" ht="35.15" customHeight="1" x14ac:dyDescent="0.3">
      <c r="A36" s="10" t="s">
        <v>609</v>
      </c>
      <c r="B36" s="28" t="s">
        <v>961</v>
      </c>
      <c r="C36" s="353">
        <v>0</v>
      </c>
      <c r="D36" s="80">
        <v>-5.2389999999999999</v>
      </c>
      <c r="E36" s="81">
        <v>-0.98699999999999999</v>
      </c>
      <c r="F36" s="82">
        <v>-3.2000000000000001E-2</v>
      </c>
      <c r="G36" s="29">
        <v>0</v>
      </c>
      <c r="H36" s="30"/>
      <c r="I36" s="30"/>
      <c r="J36" s="26"/>
      <c r="K36" s="27" t="s">
        <v>595</v>
      </c>
      <c r="M36" s="42"/>
      <c r="N36" s="42"/>
      <c r="O36" s="42"/>
      <c r="P36" s="42"/>
      <c r="Q36" s="42"/>
      <c r="R36" s="42"/>
      <c r="S36" s="42"/>
      <c r="T36" s="42"/>
      <c r="U36" s="42"/>
      <c r="V36" s="42"/>
      <c r="W36" s="42"/>
    </row>
    <row r="37" spans="1:23" ht="35.15" customHeight="1" x14ac:dyDescent="0.3">
      <c r="A37" s="10" t="s">
        <v>673</v>
      </c>
      <c r="B37" s="314" t="s">
        <v>480</v>
      </c>
      <c r="C37" s="315">
        <v>0</v>
      </c>
      <c r="D37" s="80">
        <v>-4.6139999999999999</v>
      </c>
      <c r="E37" s="81">
        <v>-0.879</v>
      </c>
      <c r="F37" s="82">
        <v>-2.9000000000000001E-2</v>
      </c>
      <c r="G37" s="29">
        <v>0</v>
      </c>
      <c r="H37" s="30"/>
      <c r="I37" s="30"/>
      <c r="J37" s="26"/>
      <c r="K37" s="27" t="s">
        <v>595</v>
      </c>
      <c r="M37" s="42"/>
      <c r="N37" s="42"/>
      <c r="O37" s="42"/>
      <c r="P37" s="42"/>
      <c r="Q37" s="42"/>
      <c r="R37" s="42"/>
      <c r="S37" s="42"/>
      <c r="T37" s="42"/>
      <c r="U37" s="42"/>
      <c r="V37" s="42"/>
      <c r="W37" s="42"/>
    </row>
    <row r="38" spans="1:23" ht="35.15" customHeight="1" x14ac:dyDescent="0.3">
      <c r="A38" s="10" t="s">
        <v>589</v>
      </c>
      <c r="B38" s="28" t="s">
        <v>962</v>
      </c>
      <c r="C38" s="315">
        <v>0</v>
      </c>
      <c r="D38" s="80">
        <v>-5.2389999999999999</v>
      </c>
      <c r="E38" s="81">
        <v>-0.98699999999999999</v>
      </c>
      <c r="F38" s="82">
        <v>-3.2000000000000001E-2</v>
      </c>
      <c r="G38" s="29">
        <v>0</v>
      </c>
      <c r="H38" s="30"/>
      <c r="I38" s="30"/>
      <c r="J38" s="25">
        <v>0.36099999999999999</v>
      </c>
      <c r="K38" s="27" t="s">
        <v>595</v>
      </c>
      <c r="M38" s="42"/>
      <c r="N38" s="42"/>
      <c r="O38" s="42"/>
      <c r="P38" s="42"/>
      <c r="Q38" s="42"/>
      <c r="R38" s="42"/>
      <c r="S38" s="42"/>
      <c r="T38" s="42"/>
      <c r="U38" s="42"/>
      <c r="V38" s="42"/>
      <c r="W38" s="42"/>
    </row>
    <row r="39" spans="1:23" ht="35.15" customHeight="1" x14ac:dyDescent="0.3">
      <c r="A39" s="10" t="s">
        <v>674</v>
      </c>
      <c r="B39" s="314" t="s">
        <v>480</v>
      </c>
      <c r="C39" s="315">
        <v>0</v>
      </c>
      <c r="D39" s="80">
        <v>-5.2389999999999999</v>
      </c>
      <c r="E39" s="81">
        <v>-0.98699999999999999</v>
      </c>
      <c r="F39" s="82">
        <v>-3.2000000000000001E-2</v>
      </c>
      <c r="G39" s="29">
        <v>0</v>
      </c>
      <c r="H39" s="30"/>
      <c r="I39" s="30"/>
      <c r="J39" s="26"/>
      <c r="K39" s="27" t="s">
        <v>595</v>
      </c>
      <c r="M39" s="42"/>
      <c r="N39" s="42"/>
      <c r="O39" s="42"/>
      <c r="P39" s="42"/>
      <c r="Q39" s="42"/>
      <c r="R39" s="42"/>
      <c r="S39" s="42"/>
      <c r="T39" s="42"/>
      <c r="U39" s="42"/>
      <c r="V39" s="42"/>
      <c r="W39" s="42"/>
    </row>
    <row r="40" spans="1:23" ht="35.15" customHeight="1" x14ac:dyDescent="0.3">
      <c r="A40" s="10" t="s">
        <v>675</v>
      </c>
      <c r="B40" s="314" t="s">
        <v>480</v>
      </c>
      <c r="C40" s="315">
        <v>0</v>
      </c>
      <c r="D40" s="80">
        <v>-4.6139999999999999</v>
      </c>
      <c r="E40" s="81">
        <v>-0.879</v>
      </c>
      <c r="F40" s="82">
        <v>-2.9000000000000001E-2</v>
      </c>
      <c r="G40" s="29">
        <v>0</v>
      </c>
      <c r="H40" s="30"/>
      <c r="I40" s="30"/>
      <c r="J40" s="25">
        <v>0.32200000000000001</v>
      </c>
      <c r="K40" s="27" t="s">
        <v>595</v>
      </c>
      <c r="M40" s="42"/>
      <c r="N40" s="42"/>
      <c r="O40" s="42"/>
      <c r="P40" s="42"/>
      <c r="Q40" s="42"/>
      <c r="R40" s="42"/>
      <c r="S40" s="42"/>
      <c r="T40" s="42"/>
      <c r="U40" s="42"/>
      <c r="V40" s="42"/>
      <c r="W40" s="42"/>
    </row>
    <row r="41" spans="1:23" ht="35.15" customHeight="1" x14ac:dyDescent="0.3">
      <c r="A41" s="10" t="s">
        <v>676</v>
      </c>
      <c r="B41" s="314" t="s">
        <v>480</v>
      </c>
      <c r="C41" s="315">
        <v>0</v>
      </c>
      <c r="D41" s="80">
        <v>-4.6139999999999999</v>
      </c>
      <c r="E41" s="81">
        <v>-0.879</v>
      </c>
      <c r="F41" s="82">
        <v>-2.9000000000000001E-2</v>
      </c>
      <c r="G41" s="29">
        <v>0</v>
      </c>
      <c r="H41" s="30"/>
      <c r="I41" s="30"/>
      <c r="J41" s="26"/>
      <c r="K41" s="27" t="s">
        <v>595</v>
      </c>
      <c r="M41" s="42"/>
      <c r="N41" s="42"/>
      <c r="O41" s="42"/>
      <c r="P41" s="42"/>
      <c r="Q41" s="42"/>
      <c r="R41" s="42"/>
      <c r="S41" s="42"/>
      <c r="T41" s="42"/>
      <c r="U41" s="42"/>
      <c r="V41" s="42"/>
      <c r="W41" s="42"/>
    </row>
    <row r="42" spans="1:23" ht="35.15" customHeight="1" x14ac:dyDescent="0.3">
      <c r="A42" s="10" t="s">
        <v>590</v>
      </c>
      <c r="B42" s="27" t="s">
        <v>963</v>
      </c>
      <c r="C42" s="315">
        <v>0</v>
      </c>
      <c r="D42" s="80">
        <v>-2.9540000000000002</v>
      </c>
      <c r="E42" s="81">
        <v>-0.59599999999999997</v>
      </c>
      <c r="F42" s="82">
        <v>-2.1999999999999999E-2</v>
      </c>
      <c r="G42" s="29">
        <v>6.65</v>
      </c>
      <c r="H42" s="30"/>
      <c r="I42" s="30"/>
      <c r="J42" s="25">
        <v>0.28000000000000003</v>
      </c>
      <c r="K42" s="27" t="s">
        <v>595</v>
      </c>
      <c r="M42" s="42"/>
      <c r="N42" s="42"/>
      <c r="O42" s="42"/>
      <c r="P42" s="42"/>
      <c r="Q42" s="42"/>
      <c r="R42" s="42"/>
      <c r="S42" s="42"/>
      <c r="T42" s="42"/>
      <c r="U42" s="42"/>
      <c r="V42" s="42"/>
      <c r="W42" s="42"/>
    </row>
    <row r="43" spans="1:23" ht="35.15" customHeight="1" x14ac:dyDescent="0.3">
      <c r="A43" s="10" t="s">
        <v>672</v>
      </c>
      <c r="B43" s="314" t="s">
        <v>480</v>
      </c>
      <c r="C43" s="315">
        <v>0</v>
      </c>
      <c r="D43" s="80">
        <v>-2.9540000000000002</v>
      </c>
      <c r="E43" s="81">
        <v>-0.59599999999999997</v>
      </c>
      <c r="F43" s="82">
        <v>-2.1999999999999999E-2</v>
      </c>
      <c r="G43" s="29">
        <v>6.65</v>
      </c>
      <c r="H43" s="30"/>
      <c r="I43" s="30"/>
      <c r="J43" s="26"/>
      <c r="K43" s="27" t="s">
        <v>595</v>
      </c>
      <c r="M43" s="42"/>
      <c r="N43" s="42"/>
      <c r="O43" s="42"/>
      <c r="P43" s="42"/>
      <c r="Q43" s="42"/>
      <c r="R43" s="42"/>
      <c r="S43" s="42"/>
      <c r="T43" s="42"/>
      <c r="U43" s="42"/>
      <c r="V43" s="42"/>
      <c r="W43" s="42"/>
    </row>
    <row r="44" spans="1:23" ht="27.75" customHeight="1" x14ac:dyDescent="0.3">
      <c r="M44" s="42"/>
      <c r="N44" s="42"/>
      <c r="O44" s="42"/>
      <c r="P44" s="42"/>
      <c r="Q44" s="42"/>
      <c r="R44" s="42"/>
      <c r="S44" s="42"/>
      <c r="T44" s="42"/>
      <c r="U44" s="42"/>
      <c r="V44" s="42"/>
      <c r="W44" s="42"/>
    </row>
    <row r="45" spans="1:23" ht="27.75" customHeight="1" x14ac:dyDescent="0.3">
      <c r="M45" s="42"/>
      <c r="N45" s="42"/>
      <c r="O45" s="42"/>
      <c r="P45" s="42"/>
      <c r="Q45" s="42"/>
      <c r="R45" s="42"/>
      <c r="S45" s="42"/>
      <c r="T45" s="42"/>
      <c r="U45" s="42"/>
      <c r="V45" s="42"/>
      <c r="W45" s="42"/>
    </row>
    <row r="46" spans="1:23" ht="27.75" customHeight="1" x14ac:dyDescent="0.3">
      <c r="M46" s="42"/>
      <c r="N46" s="42"/>
      <c r="O46" s="42"/>
      <c r="P46" s="42"/>
      <c r="Q46" s="42"/>
      <c r="R46" s="42"/>
      <c r="S46" s="42"/>
      <c r="T46" s="42"/>
      <c r="U46" s="42"/>
      <c r="V46" s="42"/>
      <c r="W46" s="42"/>
    </row>
    <row r="47" spans="1:23" ht="27.75" customHeight="1" x14ac:dyDescent="0.3">
      <c r="M47" s="42"/>
      <c r="N47" s="42"/>
      <c r="O47" s="42"/>
      <c r="P47" s="42"/>
      <c r="Q47" s="42"/>
      <c r="R47" s="42"/>
      <c r="S47" s="42"/>
      <c r="T47" s="42"/>
      <c r="U47" s="42"/>
      <c r="V47" s="42"/>
      <c r="W47" s="42"/>
    </row>
  </sheetData>
  <mergeCells count="15">
    <mergeCell ref="C5:D5"/>
    <mergeCell ref="G5:H5"/>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43"/>
  <sheetViews>
    <sheetView topLeftCell="A26" zoomScale="50" zoomScaleNormal="50" zoomScaleSheetLayoutView="100" workbookViewId="0">
      <selection activeCell="B33" sqref="B3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5" t="s">
        <v>19</v>
      </c>
      <c r="B1" s="42"/>
      <c r="C1" s="42"/>
      <c r="D1" s="42"/>
      <c r="E1" s="432" t="s">
        <v>463</v>
      </c>
      <c r="F1" s="432"/>
      <c r="G1" s="432"/>
      <c r="H1" s="432"/>
      <c r="I1" s="432"/>
      <c r="J1" s="432"/>
      <c r="K1" s="432"/>
      <c r="L1" s="235"/>
      <c r="M1" s="235"/>
      <c r="N1" s="235"/>
      <c r="O1" s="235"/>
    </row>
    <row r="2" spans="1:15" ht="40" customHeight="1" x14ac:dyDescent="0.3">
      <c r="A2" s="433" t="str">
        <f>Overview!B4&amp;" - Effective from "&amp;Overview!D4&amp;" - Final LV and HV charges in SP Manweb Area (GSP Group _D)"</f>
        <v>Indigo Power Limited - Effective from 1 April 2022 - Final LV and HV charges in SP Manweb Area (GSP Group _D)</v>
      </c>
      <c r="B2" s="433"/>
      <c r="C2" s="433"/>
      <c r="D2" s="433"/>
      <c r="E2" s="433"/>
      <c r="F2" s="433"/>
      <c r="G2" s="433"/>
      <c r="H2" s="433"/>
      <c r="I2" s="433"/>
      <c r="J2" s="433"/>
      <c r="K2" s="433"/>
    </row>
    <row r="3" spans="1:15" s="42" customFormat="1" ht="40" customHeight="1" x14ac:dyDescent="0.3">
      <c r="A3" s="46"/>
      <c r="B3" s="46"/>
      <c r="C3" s="46"/>
      <c r="D3" s="46"/>
      <c r="E3" s="46"/>
      <c r="F3" s="46"/>
      <c r="G3" s="46"/>
      <c r="H3" s="46"/>
      <c r="I3" s="46"/>
      <c r="J3" s="46"/>
      <c r="K3" s="46"/>
      <c r="L3" s="31"/>
      <c r="M3" s="31"/>
    </row>
    <row r="4" spans="1:15" ht="40" customHeight="1" x14ac:dyDescent="0.3">
      <c r="A4" s="434" t="s">
        <v>308</v>
      </c>
      <c r="B4" s="435"/>
      <c r="C4" s="435"/>
      <c r="D4" s="435"/>
      <c r="E4" s="436"/>
      <c r="F4" s="46"/>
      <c r="G4" s="434" t="s">
        <v>307</v>
      </c>
      <c r="H4" s="435"/>
      <c r="I4" s="435"/>
      <c r="J4" s="435"/>
      <c r="K4" s="436"/>
      <c r="M4" s="86"/>
    </row>
    <row r="5" spans="1:15" ht="40" customHeight="1" x14ac:dyDescent="0.3">
      <c r="A5" s="378" t="s">
        <v>13</v>
      </c>
      <c r="B5" s="248" t="s">
        <v>299</v>
      </c>
      <c r="C5" s="428" t="s">
        <v>300</v>
      </c>
      <c r="D5" s="429"/>
      <c r="E5" s="43" t="s">
        <v>301</v>
      </c>
      <c r="F5" s="46"/>
      <c r="G5" s="430"/>
      <c r="H5" s="431"/>
      <c r="I5" s="44" t="s">
        <v>305</v>
      </c>
      <c r="J5" s="45" t="s">
        <v>306</v>
      </c>
      <c r="K5" s="43" t="s">
        <v>301</v>
      </c>
      <c r="L5" s="46"/>
      <c r="M5" s="86"/>
      <c r="N5" s="3"/>
    </row>
    <row r="6" spans="1:15" ht="40" customHeight="1" x14ac:dyDescent="0.3">
      <c r="A6" s="102" t="s">
        <v>593</v>
      </c>
      <c r="B6" s="13" t="s">
        <v>618</v>
      </c>
      <c r="C6" s="442" t="s">
        <v>619</v>
      </c>
      <c r="D6" s="443" t="s">
        <v>595</v>
      </c>
      <c r="E6" s="13" t="s">
        <v>620</v>
      </c>
      <c r="F6" s="46" t="s">
        <v>595</v>
      </c>
      <c r="G6" s="437" t="s">
        <v>302</v>
      </c>
      <c r="H6" s="438" t="s">
        <v>595</v>
      </c>
      <c r="I6" s="106" t="s">
        <v>595</v>
      </c>
      <c r="J6" s="13" t="s">
        <v>621</v>
      </c>
      <c r="K6" s="241" t="s">
        <v>620</v>
      </c>
      <c r="L6" s="46"/>
      <c r="M6" s="86"/>
      <c r="N6" s="3"/>
    </row>
    <row r="7" spans="1:15" ht="40" customHeight="1" x14ac:dyDescent="0.3">
      <c r="A7" s="102" t="s">
        <v>597</v>
      </c>
      <c r="B7" s="243" t="s">
        <v>595</v>
      </c>
      <c r="C7" s="442" t="s">
        <v>622</v>
      </c>
      <c r="D7" s="443" t="s">
        <v>595</v>
      </c>
      <c r="E7" s="13" t="s">
        <v>623</v>
      </c>
      <c r="F7" s="46" t="s">
        <v>595</v>
      </c>
      <c r="G7" s="437" t="s">
        <v>303</v>
      </c>
      <c r="H7" s="438" t="s">
        <v>595</v>
      </c>
      <c r="I7" s="13" t="s">
        <v>618</v>
      </c>
      <c r="J7" s="241" t="s">
        <v>619</v>
      </c>
      <c r="K7" s="85" t="s">
        <v>620</v>
      </c>
      <c r="L7" s="46"/>
      <c r="N7" s="3"/>
    </row>
    <row r="8" spans="1:15" ht="40" customHeight="1" x14ac:dyDescent="0.3">
      <c r="A8" s="242" t="s">
        <v>14</v>
      </c>
      <c r="B8" s="439" t="s">
        <v>15</v>
      </c>
      <c r="C8" s="440" t="s">
        <v>595</v>
      </c>
      <c r="D8" s="440" t="s">
        <v>595</v>
      </c>
      <c r="E8" s="441" t="s">
        <v>595</v>
      </c>
      <c r="F8" s="46" t="s">
        <v>595</v>
      </c>
      <c r="G8" s="437" t="s">
        <v>616</v>
      </c>
      <c r="H8" s="438" t="s">
        <v>595</v>
      </c>
      <c r="I8" s="299" t="s">
        <v>595</v>
      </c>
      <c r="J8" s="241" t="s">
        <v>621</v>
      </c>
      <c r="K8" s="85" t="s">
        <v>620</v>
      </c>
      <c r="L8" s="46"/>
      <c r="N8" s="3"/>
    </row>
    <row r="9" spans="1:15" s="42" customFormat="1" ht="40" customHeight="1" x14ac:dyDescent="0.3">
      <c r="A9" s="42" t="s">
        <v>595</v>
      </c>
      <c r="B9" s="42" t="s">
        <v>595</v>
      </c>
      <c r="C9" s="42" t="s">
        <v>595</v>
      </c>
      <c r="D9" s="42" t="s">
        <v>595</v>
      </c>
      <c r="E9" s="42" t="s">
        <v>595</v>
      </c>
      <c r="F9" s="46" t="s">
        <v>595</v>
      </c>
      <c r="G9" s="437" t="s">
        <v>617</v>
      </c>
      <c r="H9" s="438" t="s">
        <v>595</v>
      </c>
      <c r="I9" s="243" t="s">
        <v>595</v>
      </c>
      <c r="J9" s="85" t="s">
        <v>622</v>
      </c>
      <c r="K9" s="13" t="s">
        <v>624</v>
      </c>
      <c r="L9" s="46"/>
      <c r="M9" s="31"/>
      <c r="N9" s="31"/>
    </row>
    <row r="10" spans="1:15" s="42" customFormat="1" ht="40" customHeight="1" x14ac:dyDescent="0.3">
      <c r="A10" s="46" t="s">
        <v>595</v>
      </c>
      <c r="B10" s="46" t="s">
        <v>595</v>
      </c>
      <c r="C10" s="46" t="s">
        <v>595</v>
      </c>
      <c r="D10" s="46" t="s">
        <v>595</v>
      </c>
      <c r="E10" s="46" t="s">
        <v>595</v>
      </c>
      <c r="F10" s="390" t="s">
        <v>480</v>
      </c>
      <c r="G10" s="437" t="s">
        <v>14</v>
      </c>
      <c r="H10" s="438" t="s">
        <v>595</v>
      </c>
      <c r="I10" s="439" t="s">
        <v>15</v>
      </c>
      <c r="J10" s="440" t="s">
        <v>595</v>
      </c>
      <c r="K10" s="441" t="s">
        <v>595</v>
      </c>
      <c r="L10" s="46"/>
      <c r="M10" s="31"/>
      <c r="N10" s="31"/>
    </row>
    <row r="11" spans="1:15" s="42" customFormat="1"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c r="L11" s="31"/>
      <c r="M11" s="31"/>
    </row>
    <row r="12" spans="1:15" ht="35.049999999999997" customHeight="1" x14ac:dyDescent="0.3">
      <c r="A12" s="10" t="s">
        <v>562</v>
      </c>
      <c r="B12" s="27" t="s">
        <v>964</v>
      </c>
      <c r="C12" s="300" t="s">
        <v>566</v>
      </c>
      <c r="D12" s="80">
        <v>10.771000000000001</v>
      </c>
      <c r="E12" s="81">
        <v>1.9379999999999999</v>
      </c>
      <c r="F12" s="82">
        <v>0.215</v>
      </c>
      <c r="G12" s="29">
        <v>25.21</v>
      </c>
      <c r="H12" s="30" t="s">
        <v>595</v>
      </c>
      <c r="I12" s="30" t="s">
        <v>595</v>
      </c>
      <c r="J12" s="26" t="s">
        <v>595</v>
      </c>
      <c r="K12" s="27"/>
    </row>
    <row r="13" spans="1:15" ht="35.049999999999997" customHeight="1" x14ac:dyDescent="0.3">
      <c r="A13" s="10" t="s">
        <v>563</v>
      </c>
      <c r="B13" s="27" t="s">
        <v>965</v>
      </c>
      <c r="C13" s="300" t="s">
        <v>567</v>
      </c>
      <c r="D13" s="80">
        <v>10.771000000000001</v>
      </c>
      <c r="E13" s="81">
        <v>1.9379999999999999</v>
      </c>
      <c r="F13" s="82">
        <v>0.215</v>
      </c>
      <c r="G13" s="30" t="s">
        <v>595</v>
      </c>
      <c r="H13" s="30" t="s">
        <v>595</v>
      </c>
      <c r="I13" s="30" t="s">
        <v>595</v>
      </c>
      <c r="J13" s="26" t="s">
        <v>595</v>
      </c>
      <c r="K13" s="27" t="s">
        <v>595</v>
      </c>
    </row>
    <row r="14" spans="1:15" ht="35.049999999999997" customHeight="1" x14ac:dyDescent="0.3">
      <c r="A14" s="10" t="s">
        <v>737</v>
      </c>
      <c r="B14" s="27" t="s">
        <v>966</v>
      </c>
      <c r="C14" s="300" t="s">
        <v>568</v>
      </c>
      <c r="D14" s="80">
        <v>13.135999999999999</v>
      </c>
      <c r="E14" s="81">
        <v>2.363</v>
      </c>
      <c r="F14" s="82">
        <v>0.26200000000000001</v>
      </c>
      <c r="G14" s="29">
        <v>5.28</v>
      </c>
      <c r="H14" s="30" t="s">
        <v>595</v>
      </c>
      <c r="I14" s="30" t="s">
        <v>595</v>
      </c>
      <c r="J14" s="26" t="s">
        <v>595</v>
      </c>
      <c r="K14" s="27"/>
    </row>
    <row r="15" spans="1:15" ht="35.049999999999997" customHeight="1" x14ac:dyDescent="0.3">
      <c r="A15" s="10" t="s">
        <v>738</v>
      </c>
      <c r="B15" s="27" t="s">
        <v>967</v>
      </c>
      <c r="C15" s="354" t="s">
        <v>921</v>
      </c>
      <c r="D15" s="80">
        <v>13.135999999999999</v>
      </c>
      <c r="E15" s="81">
        <v>2.363</v>
      </c>
      <c r="F15" s="82">
        <v>0.26200000000000001</v>
      </c>
      <c r="G15" s="29">
        <v>9.35</v>
      </c>
      <c r="H15" s="30" t="s">
        <v>595</v>
      </c>
      <c r="I15" s="30" t="s">
        <v>595</v>
      </c>
      <c r="J15" s="26" t="s">
        <v>595</v>
      </c>
      <c r="K15" s="27" t="s">
        <v>480</v>
      </c>
    </row>
    <row r="16" spans="1:15" ht="35.049999999999997" customHeight="1" x14ac:dyDescent="0.3">
      <c r="A16" s="10" t="s">
        <v>739</v>
      </c>
      <c r="B16" s="28" t="s">
        <v>968</v>
      </c>
      <c r="C16" s="354" t="s">
        <v>921</v>
      </c>
      <c r="D16" s="80">
        <v>13.135999999999999</v>
      </c>
      <c r="E16" s="81">
        <v>2.363</v>
      </c>
      <c r="F16" s="82">
        <v>0.26200000000000001</v>
      </c>
      <c r="G16" s="29">
        <v>27.31</v>
      </c>
      <c r="H16" s="30" t="s">
        <v>595</v>
      </c>
      <c r="I16" s="30" t="s">
        <v>595</v>
      </c>
      <c r="J16" s="26" t="s">
        <v>595</v>
      </c>
      <c r="K16" s="27"/>
    </row>
    <row r="17" spans="1:20" ht="35.049999999999997" customHeight="1" x14ac:dyDescent="0.3">
      <c r="A17" s="10" t="s">
        <v>740</v>
      </c>
      <c r="B17" s="28" t="s">
        <v>969</v>
      </c>
      <c r="C17" s="354" t="s">
        <v>921</v>
      </c>
      <c r="D17" s="80">
        <v>13.135999999999999</v>
      </c>
      <c r="E17" s="81">
        <v>2.363</v>
      </c>
      <c r="F17" s="82">
        <v>0.26200000000000001</v>
      </c>
      <c r="G17" s="29">
        <v>59.86</v>
      </c>
      <c r="H17" s="30" t="s">
        <v>595</v>
      </c>
      <c r="I17" s="30" t="s">
        <v>595</v>
      </c>
      <c r="J17" s="26" t="s">
        <v>595</v>
      </c>
      <c r="K17" s="27"/>
    </row>
    <row r="18" spans="1:20" ht="35.049999999999997" customHeight="1" x14ac:dyDescent="0.3">
      <c r="A18" s="10" t="s">
        <v>741</v>
      </c>
      <c r="B18" s="28" t="s">
        <v>970</v>
      </c>
      <c r="C18" s="354" t="s">
        <v>921</v>
      </c>
      <c r="D18" s="80">
        <v>13.135999999999999</v>
      </c>
      <c r="E18" s="81">
        <v>2.363</v>
      </c>
      <c r="F18" s="82">
        <v>0.26200000000000001</v>
      </c>
      <c r="G18" s="29">
        <v>181.33</v>
      </c>
      <c r="H18" s="30" t="s">
        <v>595</v>
      </c>
      <c r="I18" s="30" t="s">
        <v>595</v>
      </c>
      <c r="J18" s="26" t="s">
        <v>595</v>
      </c>
      <c r="K18" s="27"/>
    </row>
    <row r="19" spans="1:20" ht="35.049999999999997" customHeight="1" x14ac:dyDescent="0.3">
      <c r="A19" s="10" t="s">
        <v>564</v>
      </c>
      <c r="B19" s="28" t="s">
        <v>971</v>
      </c>
      <c r="C19" s="300" t="s">
        <v>569</v>
      </c>
      <c r="D19" s="80">
        <v>13.135999999999999</v>
      </c>
      <c r="E19" s="81">
        <v>2.363</v>
      </c>
      <c r="F19" s="82">
        <v>0.26200000000000001</v>
      </c>
      <c r="G19" s="30" t="s">
        <v>595</v>
      </c>
      <c r="H19" s="30" t="s">
        <v>595</v>
      </c>
      <c r="I19" s="30" t="s">
        <v>595</v>
      </c>
      <c r="J19" s="26" t="s">
        <v>595</v>
      </c>
      <c r="K19" s="27" t="s">
        <v>595</v>
      </c>
    </row>
    <row r="20" spans="1:20" ht="35.049999999999997" customHeight="1" x14ac:dyDescent="0.3">
      <c r="A20" s="10" t="s">
        <v>742</v>
      </c>
      <c r="B20" s="24" t="s">
        <v>972</v>
      </c>
      <c r="C20" s="315">
        <v>0</v>
      </c>
      <c r="D20" s="80">
        <v>8.6780000000000008</v>
      </c>
      <c r="E20" s="81">
        <v>1.4430000000000001</v>
      </c>
      <c r="F20" s="82">
        <v>0.16600000000000001</v>
      </c>
      <c r="G20" s="29">
        <v>20.84</v>
      </c>
      <c r="H20" s="29">
        <v>2.92</v>
      </c>
      <c r="I20" s="79">
        <v>4.9800000000000004</v>
      </c>
      <c r="J20" s="25">
        <v>0.435</v>
      </c>
      <c r="K20" s="27"/>
    </row>
    <row r="21" spans="1:20" ht="35.049999999999997" customHeight="1" x14ac:dyDescent="0.3">
      <c r="A21" s="10" t="s">
        <v>743</v>
      </c>
      <c r="B21" s="27" t="s">
        <v>973</v>
      </c>
      <c r="C21" s="315">
        <v>0</v>
      </c>
      <c r="D21" s="80">
        <v>8.6780000000000008</v>
      </c>
      <c r="E21" s="81">
        <v>1.4430000000000001</v>
      </c>
      <c r="F21" s="82">
        <v>0.16600000000000001</v>
      </c>
      <c r="G21" s="29">
        <v>286.75</v>
      </c>
      <c r="H21" s="29">
        <v>2.92</v>
      </c>
      <c r="I21" s="79">
        <v>4.9800000000000004</v>
      </c>
      <c r="J21" s="25">
        <v>0.435</v>
      </c>
      <c r="K21" s="27" t="s">
        <v>595</v>
      </c>
      <c r="L21" s="1"/>
      <c r="M21" s="1"/>
      <c r="N21" s="328"/>
      <c r="O21" s="328"/>
      <c r="P21" s="328"/>
      <c r="Q21" s="328"/>
      <c r="R21" s="328"/>
      <c r="S21" s="328"/>
      <c r="T21" s="328"/>
    </row>
    <row r="22" spans="1:20" ht="35.049999999999997" customHeight="1" x14ac:dyDescent="0.3">
      <c r="A22" s="10" t="s">
        <v>744</v>
      </c>
      <c r="B22" s="27" t="s">
        <v>974</v>
      </c>
      <c r="C22" s="315">
        <v>0</v>
      </c>
      <c r="D22" s="80">
        <v>8.6780000000000008</v>
      </c>
      <c r="E22" s="81">
        <v>1.4430000000000001</v>
      </c>
      <c r="F22" s="82">
        <v>0.16600000000000001</v>
      </c>
      <c r="G22" s="29">
        <v>632.52</v>
      </c>
      <c r="H22" s="29">
        <v>2.92</v>
      </c>
      <c r="I22" s="79">
        <v>4.9800000000000004</v>
      </c>
      <c r="J22" s="25">
        <v>0.435</v>
      </c>
      <c r="K22" s="27"/>
    </row>
    <row r="23" spans="1:20" ht="35.049999999999997" customHeight="1" x14ac:dyDescent="0.3">
      <c r="A23" s="10" t="s">
        <v>745</v>
      </c>
      <c r="B23" s="27" t="s">
        <v>975</v>
      </c>
      <c r="C23" s="315">
        <v>0</v>
      </c>
      <c r="D23" s="80">
        <v>8.6780000000000008</v>
      </c>
      <c r="E23" s="81">
        <v>1.4430000000000001</v>
      </c>
      <c r="F23" s="82">
        <v>0.16600000000000001</v>
      </c>
      <c r="G23" s="29">
        <v>1051.18</v>
      </c>
      <c r="H23" s="29">
        <v>2.92</v>
      </c>
      <c r="I23" s="79">
        <v>4.9800000000000004</v>
      </c>
      <c r="J23" s="25">
        <v>0.435</v>
      </c>
      <c r="K23" s="27"/>
      <c r="L23" s="1"/>
      <c r="M23" s="1"/>
      <c r="N23" s="328"/>
      <c r="O23" s="328"/>
      <c r="P23" s="328"/>
      <c r="Q23" s="328"/>
      <c r="R23" s="328"/>
      <c r="S23" s="328"/>
      <c r="T23" s="328"/>
    </row>
    <row r="24" spans="1:20" ht="35.049999999999997" customHeight="1" x14ac:dyDescent="0.3">
      <c r="A24" s="10" t="s">
        <v>746</v>
      </c>
      <c r="B24" s="27" t="s">
        <v>976</v>
      </c>
      <c r="C24" s="315">
        <v>0</v>
      </c>
      <c r="D24" s="80">
        <v>8.6780000000000008</v>
      </c>
      <c r="E24" s="81">
        <v>1.4430000000000001</v>
      </c>
      <c r="F24" s="82">
        <v>0.16600000000000001</v>
      </c>
      <c r="G24" s="29">
        <v>2265.75</v>
      </c>
      <c r="H24" s="29">
        <v>2.92</v>
      </c>
      <c r="I24" s="79">
        <v>4.9800000000000004</v>
      </c>
      <c r="J24" s="25">
        <v>0.435</v>
      </c>
      <c r="K24" s="27"/>
      <c r="L24" s="1"/>
      <c r="M24" s="1"/>
      <c r="N24" s="328"/>
      <c r="O24" s="328"/>
      <c r="P24" s="328"/>
      <c r="Q24" s="328"/>
      <c r="R24" s="328"/>
      <c r="S24" s="328"/>
      <c r="T24" s="328"/>
    </row>
    <row r="25" spans="1:20" ht="35.049999999999997" customHeight="1" x14ac:dyDescent="0.3">
      <c r="A25" s="10" t="s">
        <v>747</v>
      </c>
      <c r="B25" s="314" t="s">
        <v>480</v>
      </c>
      <c r="C25" s="315">
        <v>0</v>
      </c>
      <c r="D25" s="80">
        <v>6.9480000000000004</v>
      </c>
      <c r="E25" s="81">
        <v>0.94499999999999995</v>
      </c>
      <c r="F25" s="82">
        <v>0.121</v>
      </c>
      <c r="G25" s="29">
        <v>7.4</v>
      </c>
      <c r="H25" s="29">
        <v>5.78</v>
      </c>
      <c r="I25" s="79">
        <v>7.82</v>
      </c>
      <c r="J25" s="25">
        <v>0.28999999999999998</v>
      </c>
      <c r="K25" s="27"/>
      <c r="L25" s="1"/>
      <c r="M25" s="1"/>
      <c r="N25" s="328"/>
      <c r="O25" s="328"/>
      <c r="P25" s="328"/>
      <c r="Q25" s="328"/>
      <c r="R25" s="328"/>
      <c r="S25" s="328"/>
      <c r="T25" s="328"/>
    </row>
    <row r="26" spans="1:20" ht="35.049999999999997" customHeight="1" x14ac:dyDescent="0.3">
      <c r="A26" s="10" t="s">
        <v>748</v>
      </c>
      <c r="B26" s="314" t="s">
        <v>480</v>
      </c>
      <c r="C26" s="315">
        <v>0</v>
      </c>
      <c r="D26" s="80">
        <v>6.9480000000000004</v>
      </c>
      <c r="E26" s="81">
        <v>0.94499999999999995</v>
      </c>
      <c r="F26" s="82">
        <v>0.121</v>
      </c>
      <c r="G26" s="29">
        <v>273.31</v>
      </c>
      <c r="H26" s="29">
        <v>5.78</v>
      </c>
      <c r="I26" s="79">
        <v>7.82</v>
      </c>
      <c r="J26" s="25">
        <v>0.28999999999999998</v>
      </c>
      <c r="K26" s="27" t="s">
        <v>595</v>
      </c>
    </row>
    <row r="27" spans="1:20" ht="35.049999999999997" customHeight="1" x14ac:dyDescent="0.3">
      <c r="A27" s="10" t="s">
        <v>749</v>
      </c>
      <c r="B27" s="314" t="s">
        <v>480</v>
      </c>
      <c r="C27" s="315">
        <v>0</v>
      </c>
      <c r="D27" s="80">
        <v>6.9480000000000004</v>
      </c>
      <c r="E27" s="81">
        <v>0.94499999999999995</v>
      </c>
      <c r="F27" s="82">
        <v>0.121</v>
      </c>
      <c r="G27" s="29">
        <v>619.08000000000004</v>
      </c>
      <c r="H27" s="29">
        <v>5.78</v>
      </c>
      <c r="I27" s="79">
        <v>7.82</v>
      </c>
      <c r="J27" s="25">
        <v>0.28999999999999998</v>
      </c>
      <c r="K27" s="27"/>
      <c r="L27" s="1"/>
      <c r="M27" s="1"/>
      <c r="N27" s="328"/>
      <c r="O27" s="328"/>
      <c r="P27" s="328"/>
      <c r="Q27" s="328"/>
      <c r="R27" s="328"/>
      <c r="S27" s="328"/>
      <c r="T27" s="328"/>
    </row>
    <row r="28" spans="1:20" ht="35.049999999999997" customHeight="1" x14ac:dyDescent="0.3">
      <c r="A28" s="10" t="s">
        <v>750</v>
      </c>
      <c r="B28" s="314" t="s">
        <v>480</v>
      </c>
      <c r="C28" s="315">
        <v>0</v>
      </c>
      <c r="D28" s="80">
        <v>6.9480000000000004</v>
      </c>
      <c r="E28" s="81">
        <v>0.94499999999999995</v>
      </c>
      <c r="F28" s="82">
        <v>0.121</v>
      </c>
      <c r="G28" s="29">
        <v>1037.74</v>
      </c>
      <c r="H28" s="29">
        <v>5.78</v>
      </c>
      <c r="I28" s="79">
        <v>7.82</v>
      </c>
      <c r="J28" s="25">
        <v>0.28999999999999998</v>
      </c>
      <c r="K28" s="27"/>
    </row>
    <row r="29" spans="1:20" ht="35.049999999999997" customHeight="1" x14ac:dyDescent="0.3">
      <c r="A29" s="10" t="s">
        <v>751</v>
      </c>
      <c r="B29" s="314" t="s">
        <v>480</v>
      </c>
      <c r="C29" s="315">
        <v>0</v>
      </c>
      <c r="D29" s="80">
        <v>6.9480000000000004</v>
      </c>
      <c r="E29" s="81">
        <v>0.94499999999999995</v>
      </c>
      <c r="F29" s="82">
        <v>0.121</v>
      </c>
      <c r="G29" s="29">
        <v>2252.31</v>
      </c>
      <c r="H29" s="29">
        <v>5.78</v>
      </c>
      <c r="I29" s="79">
        <v>7.82</v>
      </c>
      <c r="J29" s="25">
        <v>0.28999999999999998</v>
      </c>
      <c r="K29" s="27"/>
    </row>
    <row r="30" spans="1:20" ht="35.049999999999997" customHeight="1" x14ac:dyDescent="0.3">
      <c r="A30" s="10" t="s">
        <v>752</v>
      </c>
      <c r="B30" s="27" t="s">
        <v>977</v>
      </c>
      <c r="C30" s="315">
        <v>0</v>
      </c>
      <c r="D30" s="80">
        <v>5.2249999999999996</v>
      </c>
      <c r="E30" s="81">
        <v>0.624</v>
      </c>
      <c r="F30" s="82">
        <v>0.08</v>
      </c>
      <c r="G30" s="29">
        <v>111.08</v>
      </c>
      <c r="H30" s="29">
        <v>4.6100000000000003</v>
      </c>
      <c r="I30" s="79">
        <v>7.28</v>
      </c>
      <c r="J30" s="25">
        <v>0.193</v>
      </c>
      <c r="K30" s="27"/>
    </row>
    <row r="31" spans="1:20" ht="35.049999999999997" customHeight="1" x14ac:dyDescent="0.3">
      <c r="A31" s="10" t="s">
        <v>753</v>
      </c>
      <c r="B31" s="27" t="s">
        <v>978</v>
      </c>
      <c r="C31" s="315">
        <v>0</v>
      </c>
      <c r="D31" s="80">
        <v>5.2249999999999996</v>
      </c>
      <c r="E31" s="81">
        <v>0.624</v>
      </c>
      <c r="F31" s="82">
        <v>0.08</v>
      </c>
      <c r="G31" s="29">
        <v>1630.74</v>
      </c>
      <c r="H31" s="29">
        <v>4.6100000000000003</v>
      </c>
      <c r="I31" s="79">
        <v>7.28</v>
      </c>
      <c r="J31" s="25">
        <v>0.193</v>
      </c>
      <c r="K31" s="27" t="s">
        <v>480</v>
      </c>
    </row>
    <row r="32" spans="1:20" ht="35.049999999999997" customHeight="1" x14ac:dyDescent="0.3">
      <c r="A32" s="10" t="s">
        <v>754</v>
      </c>
      <c r="B32" s="27" t="s">
        <v>1325</v>
      </c>
      <c r="C32" s="315">
        <v>0</v>
      </c>
      <c r="D32" s="80">
        <v>5.2249999999999996</v>
      </c>
      <c r="E32" s="81">
        <v>0.624</v>
      </c>
      <c r="F32" s="82">
        <v>0.08</v>
      </c>
      <c r="G32" s="29">
        <v>5763.83</v>
      </c>
      <c r="H32" s="29">
        <v>4.6100000000000003</v>
      </c>
      <c r="I32" s="79">
        <v>7.28</v>
      </c>
      <c r="J32" s="25">
        <v>0.193</v>
      </c>
      <c r="K32" s="27"/>
    </row>
    <row r="33" spans="1:11" ht="35.049999999999997" customHeight="1" x14ac:dyDescent="0.3">
      <c r="A33" s="10" t="s">
        <v>755</v>
      </c>
      <c r="B33" s="27" t="s">
        <v>979</v>
      </c>
      <c r="C33" s="315">
        <v>0</v>
      </c>
      <c r="D33" s="80">
        <v>5.2249999999999996</v>
      </c>
      <c r="E33" s="81">
        <v>0.624</v>
      </c>
      <c r="F33" s="82">
        <v>0.08</v>
      </c>
      <c r="G33" s="29">
        <v>11559.76</v>
      </c>
      <c r="H33" s="29">
        <v>4.6100000000000003</v>
      </c>
      <c r="I33" s="79">
        <v>7.28</v>
      </c>
      <c r="J33" s="25">
        <v>0.193</v>
      </c>
      <c r="K33" s="27"/>
    </row>
    <row r="34" spans="1:11" ht="35.049999999999997" customHeight="1" x14ac:dyDescent="0.3">
      <c r="A34" s="10" t="s">
        <v>756</v>
      </c>
      <c r="B34" s="27" t="s">
        <v>980</v>
      </c>
      <c r="C34" s="315">
        <v>0</v>
      </c>
      <c r="D34" s="80">
        <v>5.2249999999999996</v>
      </c>
      <c r="E34" s="81">
        <v>0.624</v>
      </c>
      <c r="F34" s="82">
        <v>0.08</v>
      </c>
      <c r="G34" s="29">
        <v>21623.96</v>
      </c>
      <c r="H34" s="29">
        <v>4.6100000000000003</v>
      </c>
      <c r="I34" s="79">
        <v>7.28</v>
      </c>
      <c r="J34" s="25">
        <v>0.193</v>
      </c>
      <c r="K34" s="27"/>
    </row>
    <row r="35" spans="1:11" ht="35.049999999999997" customHeight="1" x14ac:dyDescent="0.3">
      <c r="A35" s="10" t="s">
        <v>565</v>
      </c>
      <c r="B35" s="27" t="s">
        <v>1324</v>
      </c>
      <c r="C35" s="315" t="s">
        <v>608</v>
      </c>
      <c r="D35" s="83">
        <v>19.902000000000001</v>
      </c>
      <c r="E35" s="84">
        <v>4.077</v>
      </c>
      <c r="F35" s="82">
        <v>1.742</v>
      </c>
      <c r="G35" s="30" t="s">
        <v>595</v>
      </c>
      <c r="H35" s="30" t="s">
        <v>595</v>
      </c>
      <c r="I35" s="30" t="s">
        <v>595</v>
      </c>
      <c r="J35" s="26" t="s">
        <v>595</v>
      </c>
      <c r="K35" s="27" t="s">
        <v>595</v>
      </c>
    </row>
    <row r="36" spans="1:11" ht="35.049999999999997" customHeight="1" x14ac:dyDescent="0.3">
      <c r="A36" s="10" t="s">
        <v>609</v>
      </c>
      <c r="B36" s="28" t="s">
        <v>981</v>
      </c>
      <c r="C36" s="353">
        <v>0</v>
      </c>
      <c r="D36" s="80">
        <v>-8.0839999999999996</v>
      </c>
      <c r="E36" s="81">
        <v>-1.454</v>
      </c>
      <c r="F36" s="82">
        <v>-0.161</v>
      </c>
      <c r="G36" s="29" t="s">
        <v>595</v>
      </c>
      <c r="H36" s="30" t="s">
        <v>595</v>
      </c>
      <c r="I36" s="30" t="s">
        <v>595</v>
      </c>
      <c r="J36" s="26" t="s">
        <v>595</v>
      </c>
      <c r="K36" s="27" t="s">
        <v>595</v>
      </c>
    </row>
    <row r="37" spans="1:11" ht="35.049999999999997" customHeight="1" x14ac:dyDescent="0.3">
      <c r="A37" s="10" t="s">
        <v>673</v>
      </c>
      <c r="B37" s="314" t="s">
        <v>480</v>
      </c>
      <c r="C37" s="315">
        <v>0</v>
      </c>
      <c r="D37" s="80">
        <v>-7.3090000000000002</v>
      </c>
      <c r="E37" s="81">
        <v>-1.2589999999999999</v>
      </c>
      <c r="F37" s="82">
        <v>-0.14199999999999999</v>
      </c>
      <c r="G37" s="29" t="s">
        <v>595</v>
      </c>
      <c r="H37" s="30" t="s">
        <v>595</v>
      </c>
      <c r="I37" s="30" t="s">
        <v>595</v>
      </c>
      <c r="J37" s="26" t="s">
        <v>595</v>
      </c>
      <c r="K37" s="27" t="s">
        <v>595</v>
      </c>
    </row>
    <row r="38" spans="1:11" ht="35.049999999999997" customHeight="1" x14ac:dyDescent="0.3">
      <c r="A38" s="10" t="s">
        <v>589</v>
      </c>
      <c r="B38" s="28" t="s">
        <v>982</v>
      </c>
      <c r="C38" s="315">
        <v>0</v>
      </c>
      <c r="D38" s="80">
        <v>-8.0839999999999996</v>
      </c>
      <c r="E38" s="81">
        <v>-1.454</v>
      </c>
      <c r="F38" s="82">
        <v>-0.161</v>
      </c>
      <c r="G38" s="29" t="s">
        <v>595</v>
      </c>
      <c r="H38" s="30" t="s">
        <v>595</v>
      </c>
      <c r="I38" s="30" t="s">
        <v>595</v>
      </c>
      <c r="J38" s="25">
        <v>0.373</v>
      </c>
      <c r="K38" s="27" t="s">
        <v>595</v>
      </c>
    </row>
    <row r="39" spans="1:11" ht="35.049999999999997" customHeight="1" x14ac:dyDescent="0.3">
      <c r="A39" s="10" t="s">
        <v>674</v>
      </c>
      <c r="B39" s="314" t="s">
        <v>480</v>
      </c>
      <c r="C39" s="315">
        <v>0</v>
      </c>
      <c r="D39" s="80">
        <v>-8.0839999999999996</v>
      </c>
      <c r="E39" s="81">
        <v>-1.454</v>
      </c>
      <c r="F39" s="82">
        <v>-0.161</v>
      </c>
      <c r="G39" s="29" t="s">
        <v>595</v>
      </c>
      <c r="H39" s="30" t="s">
        <v>595</v>
      </c>
      <c r="I39" s="30" t="s">
        <v>595</v>
      </c>
      <c r="J39" s="26" t="s">
        <v>595</v>
      </c>
      <c r="K39" s="27" t="s">
        <v>595</v>
      </c>
    </row>
    <row r="40" spans="1:11" ht="35.049999999999997" customHeight="1" x14ac:dyDescent="0.3">
      <c r="A40" s="10" t="s">
        <v>675</v>
      </c>
      <c r="B40" s="314" t="s">
        <v>480</v>
      </c>
      <c r="C40" s="315">
        <v>0</v>
      </c>
      <c r="D40" s="80">
        <v>-7.3090000000000002</v>
      </c>
      <c r="E40" s="81">
        <v>-1.2589999999999999</v>
      </c>
      <c r="F40" s="82">
        <v>-0.14199999999999999</v>
      </c>
      <c r="G40" s="29" t="s">
        <v>595</v>
      </c>
      <c r="H40" s="30" t="s">
        <v>595</v>
      </c>
      <c r="I40" s="30" t="s">
        <v>595</v>
      </c>
      <c r="J40" s="25">
        <v>0.34399999999999997</v>
      </c>
      <c r="K40" s="27" t="s">
        <v>595</v>
      </c>
    </row>
    <row r="41" spans="1:11" ht="35.049999999999997" customHeight="1" x14ac:dyDescent="0.3">
      <c r="A41" s="10" t="s">
        <v>676</v>
      </c>
      <c r="B41" s="314" t="s">
        <v>480</v>
      </c>
      <c r="C41" s="315">
        <v>0</v>
      </c>
      <c r="D41" s="80">
        <v>-7.3090000000000002</v>
      </c>
      <c r="E41" s="81">
        <v>-1.2589999999999999</v>
      </c>
      <c r="F41" s="82">
        <v>-0.14199999999999999</v>
      </c>
      <c r="G41" s="29" t="s">
        <v>595</v>
      </c>
      <c r="H41" s="30" t="s">
        <v>595</v>
      </c>
      <c r="I41" s="30" t="s">
        <v>595</v>
      </c>
      <c r="J41" s="26" t="s">
        <v>595</v>
      </c>
      <c r="K41" s="27" t="s">
        <v>595</v>
      </c>
    </row>
    <row r="42" spans="1:11" ht="35.049999999999997" customHeight="1" x14ac:dyDescent="0.3">
      <c r="A42" s="10" t="s">
        <v>590</v>
      </c>
      <c r="B42" s="27" t="s">
        <v>983</v>
      </c>
      <c r="C42" s="315">
        <v>0</v>
      </c>
      <c r="D42" s="80">
        <v>-5.3920000000000003</v>
      </c>
      <c r="E42" s="81">
        <v>-0.70799999999999996</v>
      </c>
      <c r="F42" s="82">
        <v>-0.09</v>
      </c>
      <c r="G42" s="29">
        <v>81.06</v>
      </c>
      <c r="H42" s="30" t="s">
        <v>595</v>
      </c>
      <c r="I42" s="30" t="s">
        <v>595</v>
      </c>
      <c r="J42" s="25">
        <v>0.26500000000000001</v>
      </c>
      <c r="K42" s="27" t="s">
        <v>595</v>
      </c>
    </row>
    <row r="43" spans="1:11" ht="35.049999999999997" customHeight="1" x14ac:dyDescent="0.3">
      <c r="A43" s="10" t="s">
        <v>672</v>
      </c>
      <c r="B43" s="314" t="s">
        <v>480</v>
      </c>
      <c r="C43" s="315">
        <v>0</v>
      </c>
      <c r="D43" s="80">
        <v>-5.3920000000000003</v>
      </c>
      <c r="E43" s="81">
        <v>-0.70799999999999996</v>
      </c>
      <c r="F43" s="82">
        <v>-0.09</v>
      </c>
      <c r="G43" s="29">
        <v>81.06</v>
      </c>
      <c r="H43" s="30" t="s">
        <v>595</v>
      </c>
      <c r="I43" s="30" t="s">
        <v>595</v>
      </c>
      <c r="J43" s="26" t="s">
        <v>595</v>
      </c>
      <c r="K43" s="27" t="s">
        <v>595</v>
      </c>
    </row>
  </sheetData>
  <mergeCells count="15">
    <mergeCell ref="C5:D5"/>
    <mergeCell ref="G5:H5"/>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43"/>
  <sheetViews>
    <sheetView topLeftCell="A18" zoomScale="50" zoomScaleNormal="50" zoomScaleSheetLayoutView="80" workbookViewId="0">
      <selection activeCell="B33" sqref="B3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108" t="s">
        <v>19</v>
      </c>
      <c r="B1" s="463"/>
      <c r="C1" s="464"/>
      <c r="D1" s="464"/>
      <c r="E1" s="465" t="s">
        <v>463</v>
      </c>
      <c r="F1" s="465"/>
      <c r="G1" s="465"/>
      <c r="H1" s="465"/>
      <c r="I1" s="465"/>
      <c r="J1" s="465"/>
      <c r="K1" s="465"/>
      <c r="L1" s="236"/>
      <c r="M1" s="236"/>
      <c r="N1" s="236"/>
      <c r="O1" s="235"/>
    </row>
    <row r="2" spans="1:15" ht="40" customHeight="1" x14ac:dyDescent="0.3">
      <c r="A2" s="433" t="str">
        <f>Overview!B4&amp;" - Effective from "&amp;Overview!D4&amp;" - Final LV and HV charges in 'Annex 4 LDNO charges_E'!WPD West Midlands Area (GSP Group _E)"</f>
        <v>Indigo Power Limited - Effective from 1 April 2022 - Final LV and HV charges in 'Annex 4 LDNO charges_E'!WPD West Midlands Area (GSP Group _E)</v>
      </c>
      <c r="B2" s="433"/>
      <c r="C2" s="433"/>
      <c r="D2" s="433"/>
      <c r="E2" s="433"/>
      <c r="F2" s="433"/>
      <c r="G2" s="433"/>
      <c r="H2" s="433"/>
      <c r="I2" s="433"/>
      <c r="J2" s="433"/>
      <c r="K2" s="433"/>
    </row>
    <row r="3" spans="1:15" s="42" customFormat="1" ht="40" customHeight="1" x14ac:dyDescent="0.3">
      <c r="A3" s="46"/>
      <c r="B3" s="46"/>
      <c r="C3" s="46"/>
      <c r="D3" s="46"/>
      <c r="E3" s="46"/>
      <c r="F3" s="46"/>
      <c r="G3" s="46"/>
      <c r="H3" s="46"/>
      <c r="I3" s="46"/>
      <c r="J3" s="46"/>
      <c r="K3" s="46"/>
      <c r="L3" s="31"/>
      <c r="M3" s="31"/>
    </row>
    <row r="4" spans="1:15" ht="40" customHeight="1" x14ac:dyDescent="0.3">
      <c r="A4" s="433" t="s">
        <v>308</v>
      </c>
      <c r="B4" s="433"/>
      <c r="C4" s="433"/>
      <c r="D4" s="433"/>
      <c r="E4" s="433"/>
      <c r="F4" s="46"/>
      <c r="G4" s="433" t="s">
        <v>307</v>
      </c>
      <c r="H4" s="433"/>
      <c r="I4" s="433"/>
      <c r="J4" s="433"/>
      <c r="K4" s="433"/>
    </row>
    <row r="5" spans="1:15" ht="40" customHeight="1" x14ac:dyDescent="0.3">
      <c r="A5" s="378" t="s">
        <v>13</v>
      </c>
      <c r="B5" s="248" t="s">
        <v>299</v>
      </c>
      <c r="C5" s="428" t="s">
        <v>300</v>
      </c>
      <c r="D5" s="429"/>
      <c r="E5" s="43" t="s">
        <v>301</v>
      </c>
      <c r="F5" s="46"/>
      <c r="G5" s="430"/>
      <c r="H5" s="431"/>
      <c r="I5" s="44" t="s">
        <v>305</v>
      </c>
      <c r="J5" s="45" t="s">
        <v>306</v>
      </c>
      <c r="K5" s="43" t="s">
        <v>301</v>
      </c>
      <c r="L5" s="46"/>
      <c r="N5" s="3"/>
    </row>
    <row r="6" spans="1:15" ht="40" customHeight="1" x14ac:dyDescent="0.3">
      <c r="A6" s="102" t="s">
        <v>601</v>
      </c>
      <c r="B6" s="13" t="s">
        <v>467</v>
      </c>
      <c r="C6" s="462" t="s">
        <v>602</v>
      </c>
      <c r="D6" s="462" t="s">
        <v>595</v>
      </c>
      <c r="E6" s="85" t="s">
        <v>603</v>
      </c>
      <c r="F6" s="46" t="s">
        <v>595</v>
      </c>
      <c r="G6" s="458" t="s">
        <v>468</v>
      </c>
      <c r="H6" s="458" t="s">
        <v>595</v>
      </c>
      <c r="I6" s="13" t="s">
        <v>467</v>
      </c>
      <c r="J6" s="241" t="s">
        <v>602</v>
      </c>
      <c r="K6" s="241" t="s">
        <v>603</v>
      </c>
      <c r="L6" s="46"/>
      <c r="N6" s="3"/>
    </row>
    <row r="7" spans="1:15" ht="40" customHeight="1" x14ac:dyDescent="0.3">
      <c r="A7" s="102" t="s">
        <v>604</v>
      </c>
      <c r="B7" s="243" t="s">
        <v>595</v>
      </c>
      <c r="C7" s="453" t="s">
        <v>595</v>
      </c>
      <c r="D7" s="454" t="s">
        <v>595</v>
      </c>
      <c r="E7" s="241" t="s">
        <v>605</v>
      </c>
      <c r="F7" s="46" t="s">
        <v>595</v>
      </c>
      <c r="G7" s="458" t="s">
        <v>606</v>
      </c>
      <c r="H7" s="458" t="s">
        <v>595</v>
      </c>
      <c r="I7" s="243" t="s">
        <v>595</v>
      </c>
      <c r="J7" s="241" t="s">
        <v>607</v>
      </c>
      <c r="K7" s="241" t="s">
        <v>603</v>
      </c>
      <c r="L7" s="46"/>
      <c r="N7" s="3"/>
    </row>
    <row r="8" spans="1:15" ht="40" customHeight="1" x14ac:dyDescent="0.3">
      <c r="A8" s="242" t="s">
        <v>14</v>
      </c>
      <c r="B8" s="458" t="s">
        <v>15</v>
      </c>
      <c r="C8" s="458" t="s">
        <v>595</v>
      </c>
      <c r="D8" s="458" t="s">
        <v>595</v>
      </c>
      <c r="E8" s="458" t="s">
        <v>595</v>
      </c>
      <c r="F8" s="46" t="s">
        <v>595</v>
      </c>
      <c r="G8" s="458" t="s">
        <v>604</v>
      </c>
      <c r="H8" s="458" t="s">
        <v>595</v>
      </c>
      <c r="I8" s="243" t="s">
        <v>595</v>
      </c>
      <c r="J8" s="243" t="s">
        <v>595</v>
      </c>
      <c r="K8" s="241" t="s">
        <v>605</v>
      </c>
      <c r="L8" s="46"/>
      <c r="N8" s="3"/>
    </row>
    <row r="9" spans="1:15" s="42" customFormat="1" ht="40" customHeight="1" x14ac:dyDescent="0.3">
      <c r="A9" s="247" t="s">
        <v>595</v>
      </c>
      <c r="B9" s="247" t="s">
        <v>595</v>
      </c>
      <c r="C9" s="457" t="s">
        <v>595</v>
      </c>
      <c r="D9" s="457" t="s">
        <v>595</v>
      </c>
      <c r="E9" s="247" t="s">
        <v>595</v>
      </c>
      <c r="F9" s="46" t="s">
        <v>595</v>
      </c>
      <c r="G9" s="458" t="s">
        <v>14</v>
      </c>
      <c r="H9" s="458" t="s">
        <v>595</v>
      </c>
      <c r="I9" s="437" t="s">
        <v>15</v>
      </c>
      <c r="J9" s="446" t="s">
        <v>595</v>
      </c>
      <c r="K9" s="438" t="s">
        <v>595</v>
      </c>
      <c r="L9" s="46"/>
      <c r="M9" s="31"/>
      <c r="N9" s="31"/>
    </row>
    <row r="10" spans="1:15" s="42" customFormat="1" ht="40" customHeight="1" x14ac:dyDescent="0.3">
      <c r="A10" s="107"/>
      <c r="B10" s="459"/>
      <c r="C10" s="459"/>
      <c r="D10" s="459"/>
      <c r="E10" s="459"/>
      <c r="F10" s="46"/>
      <c r="G10" s="460" t="s">
        <v>480</v>
      </c>
      <c r="H10" s="461"/>
      <c r="I10" s="110"/>
      <c r="J10" s="110"/>
      <c r="K10" s="110"/>
      <c r="L10" s="46"/>
      <c r="M10" s="31"/>
      <c r="N10" s="31"/>
    </row>
    <row r="11" spans="1:15"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5" ht="35.049999999999997" customHeight="1" x14ac:dyDescent="0.3">
      <c r="A12" s="10" t="s">
        <v>562</v>
      </c>
      <c r="B12" s="27" t="s">
        <v>952</v>
      </c>
      <c r="C12" s="300" t="s">
        <v>566</v>
      </c>
      <c r="D12" s="80">
        <v>6.0220000000000002</v>
      </c>
      <c r="E12" s="81">
        <v>0.95099999999999996</v>
      </c>
      <c r="F12" s="82">
        <v>0.09</v>
      </c>
      <c r="G12" s="29">
        <v>25.72</v>
      </c>
      <c r="H12" s="30" t="s">
        <v>595</v>
      </c>
      <c r="I12" s="30" t="s">
        <v>595</v>
      </c>
      <c r="J12" s="26" t="s">
        <v>595</v>
      </c>
      <c r="K12" s="27"/>
    </row>
    <row r="13" spans="1:15" ht="35.049999999999997" customHeight="1" x14ac:dyDescent="0.3">
      <c r="A13" s="10" t="s">
        <v>563</v>
      </c>
      <c r="B13" s="27" t="s">
        <v>953</v>
      </c>
      <c r="C13" s="300" t="s">
        <v>567</v>
      </c>
      <c r="D13" s="80">
        <v>6.0220000000000002</v>
      </c>
      <c r="E13" s="81">
        <v>0.95099999999999996</v>
      </c>
      <c r="F13" s="82">
        <v>0.09</v>
      </c>
      <c r="G13" s="30" t="s">
        <v>595</v>
      </c>
      <c r="H13" s="30" t="s">
        <v>595</v>
      </c>
      <c r="I13" s="30" t="s">
        <v>595</v>
      </c>
      <c r="J13" s="26" t="s">
        <v>595</v>
      </c>
      <c r="K13" s="27" t="s">
        <v>595</v>
      </c>
    </row>
    <row r="14" spans="1:15" ht="35.049999999999997" customHeight="1" x14ac:dyDescent="0.3">
      <c r="A14" s="10" t="s">
        <v>737</v>
      </c>
      <c r="B14" s="27" t="s">
        <v>984</v>
      </c>
      <c r="C14" s="300" t="s">
        <v>568</v>
      </c>
      <c r="D14" s="80">
        <v>6.8559999999999999</v>
      </c>
      <c r="E14" s="81">
        <v>1.083</v>
      </c>
      <c r="F14" s="82">
        <v>0.10199999999999999</v>
      </c>
      <c r="G14" s="29">
        <v>8.91</v>
      </c>
      <c r="H14" s="30" t="s">
        <v>595</v>
      </c>
      <c r="I14" s="30" t="s">
        <v>595</v>
      </c>
      <c r="J14" s="26" t="s">
        <v>595</v>
      </c>
      <c r="K14" s="27"/>
    </row>
    <row r="15" spans="1:15" ht="35.049999999999997" customHeight="1" x14ac:dyDescent="0.3">
      <c r="A15" s="10" t="s">
        <v>738</v>
      </c>
      <c r="B15" s="27" t="s">
        <v>985</v>
      </c>
      <c r="C15" s="354" t="s">
        <v>921</v>
      </c>
      <c r="D15" s="80">
        <v>6.8559999999999999</v>
      </c>
      <c r="E15" s="81">
        <v>1.083</v>
      </c>
      <c r="F15" s="82">
        <v>0.10199999999999999</v>
      </c>
      <c r="G15" s="29">
        <v>13.38</v>
      </c>
      <c r="H15" s="30" t="s">
        <v>595</v>
      </c>
      <c r="I15" s="30" t="s">
        <v>595</v>
      </c>
      <c r="J15" s="26" t="s">
        <v>595</v>
      </c>
      <c r="K15" s="27" t="s">
        <v>480</v>
      </c>
    </row>
    <row r="16" spans="1:15" ht="35.049999999999997" customHeight="1" x14ac:dyDescent="0.3">
      <c r="A16" s="10" t="s">
        <v>739</v>
      </c>
      <c r="B16" s="28" t="s">
        <v>986</v>
      </c>
      <c r="C16" s="354" t="s">
        <v>921</v>
      </c>
      <c r="D16" s="80">
        <v>6.8559999999999999</v>
      </c>
      <c r="E16" s="81">
        <v>1.083</v>
      </c>
      <c r="F16" s="82">
        <v>0.10199999999999999</v>
      </c>
      <c r="G16" s="29">
        <v>33.75</v>
      </c>
      <c r="H16" s="30" t="s">
        <v>595</v>
      </c>
      <c r="I16" s="30" t="s">
        <v>595</v>
      </c>
      <c r="J16" s="26" t="s">
        <v>595</v>
      </c>
      <c r="K16" s="27"/>
    </row>
    <row r="17" spans="1:11" ht="35.049999999999997" customHeight="1" x14ac:dyDescent="0.3">
      <c r="A17" s="10" t="s">
        <v>740</v>
      </c>
      <c r="B17" s="28" t="s">
        <v>987</v>
      </c>
      <c r="C17" s="354" t="s">
        <v>921</v>
      </c>
      <c r="D17" s="80">
        <v>6.8559999999999999</v>
      </c>
      <c r="E17" s="81">
        <v>1.083</v>
      </c>
      <c r="F17" s="82">
        <v>0.10199999999999999</v>
      </c>
      <c r="G17" s="29">
        <v>69.819999999999993</v>
      </c>
      <c r="H17" s="30" t="s">
        <v>595</v>
      </c>
      <c r="I17" s="30" t="s">
        <v>595</v>
      </c>
      <c r="J17" s="26" t="s">
        <v>595</v>
      </c>
      <c r="K17" s="27"/>
    </row>
    <row r="18" spans="1:11" ht="35.049999999999997" customHeight="1" x14ac:dyDescent="0.3">
      <c r="A18" s="10" t="s">
        <v>741</v>
      </c>
      <c r="B18" s="28" t="s">
        <v>988</v>
      </c>
      <c r="C18" s="354" t="s">
        <v>921</v>
      </c>
      <c r="D18" s="80">
        <v>6.8559999999999999</v>
      </c>
      <c r="E18" s="81">
        <v>1.083</v>
      </c>
      <c r="F18" s="82">
        <v>0.10199999999999999</v>
      </c>
      <c r="G18" s="29">
        <v>205.33</v>
      </c>
      <c r="H18" s="30" t="s">
        <v>595</v>
      </c>
      <c r="I18" s="30" t="s">
        <v>595</v>
      </c>
      <c r="J18" s="26" t="s">
        <v>595</v>
      </c>
      <c r="K18" s="27"/>
    </row>
    <row r="19" spans="1:11" ht="35.049999999999997" customHeight="1" x14ac:dyDescent="0.3">
      <c r="A19" s="10" t="s">
        <v>564</v>
      </c>
      <c r="B19" s="28" t="s">
        <v>989</v>
      </c>
      <c r="C19" s="300" t="s">
        <v>569</v>
      </c>
      <c r="D19" s="80">
        <v>6.8559999999999999</v>
      </c>
      <c r="E19" s="81">
        <v>1.083</v>
      </c>
      <c r="F19" s="82">
        <v>0.10199999999999999</v>
      </c>
      <c r="G19" s="30" t="s">
        <v>595</v>
      </c>
      <c r="H19" s="30" t="s">
        <v>595</v>
      </c>
      <c r="I19" s="30" t="s">
        <v>595</v>
      </c>
      <c r="J19" s="26" t="s">
        <v>595</v>
      </c>
      <c r="K19" s="27" t="s">
        <v>595</v>
      </c>
    </row>
    <row r="20" spans="1:11" ht="35.049999999999997" customHeight="1" x14ac:dyDescent="0.3">
      <c r="A20" s="10" t="s">
        <v>742</v>
      </c>
      <c r="B20" s="24" t="s">
        <v>990</v>
      </c>
      <c r="C20" s="315">
        <v>0</v>
      </c>
      <c r="D20" s="80">
        <v>4.2649999999999997</v>
      </c>
      <c r="E20" s="81">
        <v>0.69099999999999995</v>
      </c>
      <c r="F20" s="82">
        <v>5.8000000000000003E-2</v>
      </c>
      <c r="G20" s="29">
        <v>12.56</v>
      </c>
      <c r="H20" s="29">
        <v>4.34</v>
      </c>
      <c r="I20" s="79">
        <v>7.85</v>
      </c>
      <c r="J20" s="25">
        <v>0.218</v>
      </c>
      <c r="K20" s="27"/>
    </row>
    <row r="21" spans="1:11" ht="35.049999999999997" customHeight="1" x14ac:dyDescent="0.3">
      <c r="A21" s="10" t="s">
        <v>743</v>
      </c>
      <c r="B21" s="27" t="s">
        <v>991</v>
      </c>
      <c r="C21" s="315">
        <v>0</v>
      </c>
      <c r="D21" s="80">
        <v>4.2649999999999997</v>
      </c>
      <c r="E21" s="81">
        <v>0.69099999999999995</v>
      </c>
      <c r="F21" s="82">
        <v>5.8000000000000003E-2</v>
      </c>
      <c r="G21" s="29">
        <v>303.5</v>
      </c>
      <c r="H21" s="29">
        <v>4.34</v>
      </c>
      <c r="I21" s="79">
        <v>7.85</v>
      </c>
      <c r="J21" s="25">
        <v>0.218</v>
      </c>
      <c r="K21" s="27" t="s">
        <v>595</v>
      </c>
    </row>
    <row r="22" spans="1:11" ht="35.049999999999997" customHeight="1" x14ac:dyDescent="0.3">
      <c r="A22" s="10" t="s">
        <v>744</v>
      </c>
      <c r="B22" s="27" t="s">
        <v>992</v>
      </c>
      <c r="C22" s="315">
        <v>0</v>
      </c>
      <c r="D22" s="80">
        <v>4.2649999999999997</v>
      </c>
      <c r="E22" s="81">
        <v>0.69099999999999995</v>
      </c>
      <c r="F22" s="82">
        <v>5.8000000000000003E-2</v>
      </c>
      <c r="G22" s="29">
        <v>550.27</v>
      </c>
      <c r="H22" s="29">
        <v>4.34</v>
      </c>
      <c r="I22" s="79">
        <v>7.85</v>
      </c>
      <c r="J22" s="25">
        <v>0.218</v>
      </c>
      <c r="K22" s="27"/>
    </row>
    <row r="23" spans="1:11" ht="35.049999999999997" customHeight="1" x14ac:dyDescent="0.3">
      <c r="A23" s="10" t="s">
        <v>745</v>
      </c>
      <c r="B23" s="27" t="s">
        <v>993</v>
      </c>
      <c r="C23" s="315">
        <v>0</v>
      </c>
      <c r="D23" s="80">
        <v>4.2649999999999997</v>
      </c>
      <c r="E23" s="81">
        <v>0.69099999999999995</v>
      </c>
      <c r="F23" s="82">
        <v>5.8000000000000003E-2</v>
      </c>
      <c r="G23" s="29">
        <v>846.28</v>
      </c>
      <c r="H23" s="29">
        <v>4.34</v>
      </c>
      <c r="I23" s="79">
        <v>7.85</v>
      </c>
      <c r="J23" s="25">
        <v>0.218</v>
      </c>
      <c r="K23" s="27"/>
    </row>
    <row r="24" spans="1:11" ht="35.049999999999997" customHeight="1" x14ac:dyDescent="0.3">
      <c r="A24" s="10" t="s">
        <v>746</v>
      </c>
      <c r="B24" s="27" t="s">
        <v>994</v>
      </c>
      <c r="C24" s="315">
        <v>0</v>
      </c>
      <c r="D24" s="80">
        <v>4.2649999999999997</v>
      </c>
      <c r="E24" s="81">
        <v>0.69099999999999995</v>
      </c>
      <c r="F24" s="82">
        <v>5.8000000000000003E-2</v>
      </c>
      <c r="G24" s="29">
        <v>1314.22</v>
      </c>
      <c r="H24" s="29">
        <v>4.34</v>
      </c>
      <c r="I24" s="79">
        <v>7.85</v>
      </c>
      <c r="J24" s="25">
        <v>0.218</v>
      </c>
      <c r="K24" s="27"/>
    </row>
    <row r="25" spans="1:11" ht="35.049999999999997" customHeight="1" x14ac:dyDescent="0.3">
      <c r="A25" s="10" t="s">
        <v>747</v>
      </c>
      <c r="B25" s="314" t="s">
        <v>480</v>
      </c>
      <c r="C25" s="315">
        <v>0</v>
      </c>
      <c r="D25" s="80">
        <v>1.887</v>
      </c>
      <c r="E25" s="81">
        <v>0.32800000000000001</v>
      </c>
      <c r="F25" s="82">
        <v>1.7999999999999999E-2</v>
      </c>
      <c r="G25" s="29">
        <v>9.82</v>
      </c>
      <c r="H25" s="29">
        <v>4.9000000000000004</v>
      </c>
      <c r="I25" s="79">
        <v>6.77</v>
      </c>
      <c r="J25" s="25">
        <v>0.13300000000000001</v>
      </c>
      <c r="K25" s="27"/>
    </row>
    <row r="26" spans="1:11" ht="35.049999999999997" customHeight="1" x14ac:dyDescent="0.3">
      <c r="A26" s="10" t="s">
        <v>748</v>
      </c>
      <c r="B26" s="314" t="s">
        <v>480</v>
      </c>
      <c r="C26" s="315">
        <v>0</v>
      </c>
      <c r="D26" s="80">
        <v>1.887</v>
      </c>
      <c r="E26" s="81">
        <v>0.32800000000000001</v>
      </c>
      <c r="F26" s="82">
        <v>1.7999999999999999E-2</v>
      </c>
      <c r="G26" s="29">
        <v>300.76</v>
      </c>
      <c r="H26" s="29">
        <v>4.9000000000000004</v>
      </c>
      <c r="I26" s="79">
        <v>6.77</v>
      </c>
      <c r="J26" s="25">
        <v>0.13300000000000001</v>
      </c>
      <c r="K26" s="27" t="s">
        <v>595</v>
      </c>
    </row>
    <row r="27" spans="1:11" ht="35.049999999999997" customHeight="1" x14ac:dyDescent="0.3">
      <c r="A27" s="10" t="s">
        <v>749</v>
      </c>
      <c r="B27" s="314" t="s">
        <v>480</v>
      </c>
      <c r="C27" s="315">
        <v>0</v>
      </c>
      <c r="D27" s="80">
        <v>1.887</v>
      </c>
      <c r="E27" s="81">
        <v>0.32800000000000001</v>
      </c>
      <c r="F27" s="82">
        <v>1.7999999999999999E-2</v>
      </c>
      <c r="G27" s="29">
        <v>547.53</v>
      </c>
      <c r="H27" s="29">
        <v>4.9000000000000004</v>
      </c>
      <c r="I27" s="79">
        <v>6.77</v>
      </c>
      <c r="J27" s="25">
        <v>0.13300000000000001</v>
      </c>
      <c r="K27" s="27"/>
    </row>
    <row r="28" spans="1:11" ht="35.049999999999997" customHeight="1" x14ac:dyDescent="0.3">
      <c r="A28" s="10" t="s">
        <v>750</v>
      </c>
      <c r="B28" s="314" t="s">
        <v>480</v>
      </c>
      <c r="C28" s="315">
        <v>0</v>
      </c>
      <c r="D28" s="80">
        <v>1.887</v>
      </c>
      <c r="E28" s="81">
        <v>0.32800000000000001</v>
      </c>
      <c r="F28" s="82">
        <v>1.7999999999999999E-2</v>
      </c>
      <c r="G28" s="29">
        <v>843.54</v>
      </c>
      <c r="H28" s="29">
        <v>4.9000000000000004</v>
      </c>
      <c r="I28" s="79">
        <v>6.77</v>
      </c>
      <c r="J28" s="25">
        <v>0.13300000000000001</v>
      </c>
      <c r="K28" s="27"/>
    </row>
    <row r="29" spans="1:11" ht="35.049999999999997" customHeight="1" x14ac:dyDescent="0.3">
      <c r="A29" s="10" t="s">
        <v>751</v>
      </c>
      <c r="B29" s="314" t="s">
        <v>480</v>
      </c>
      <c r="C29" s="315">
        <v>0</v>
      </c>
      <c r="D29" s="80">
        <v>1.887</v>
      </c>
      <c r="E29" s="81">
        <v>0.32800000000000001</v>
      </c>
      <c r="F29" s="82">
        <v>1.7999999999999999E-2</v>
      </c>
      <c r="G29" s="29">
        <v>1311.48</v>
      </c>
      <c r="H29" s="29">
        <v>4.9000000000000004</v>
      </c>
      <c r="I29" s="79">
        <v>6.77</v>
      </c>
      <c r="J29" s="25">
        <v>0.13300000000000001</v>
      </c>
      <c r="K29" s="27"/>
    </row>
    <row r="30" spans="1:11" ht="35.049999999999997" customHeight="1" x14ac:dyDescent="0.3">
      <c r="A30" s="10" t="s">
        <v>752</v>
      </c>
      <c r="B30" s="27" t="s">
        <v>995</v>
      </c>
      <c r="C30" s="315">
        <v>0</v>
      </c>
      <c r="D30" s="80">
        <v>1.284</v>
      </c>
      <c r="E30" s="81">
        <v>0.224</v>
      </c>
      <c r="F30" s="82">
        <v>8.9999999999999993E-3</v>
      </c>
      <c r="G30" s="29">
        <v>90.06</v>
      </c>
      <c r="H30" s="29">
        <v>5.18</v>
      </c>
      <c r="I30" s="79">
        <v>6.84</v>
      </c>
      <c r="J30" s="25">
        <v>5.8999999999999997E-2</v>
      </c>
      <c r="K30" s="27"/>
    </row>
    <row r="31" spans="1:11" ht="35.049999999999997" customHeight="1" x14ac:dyDescent="0.3">
      <c r="A31" s="10" t="s">
        <v>753</v>
      </c>
      <c r="B31" s="27" t="s">
        <v>996</v>
      </c>
      <c r="C31" s="315">
        <v>0</v>
      </c>
      <c r="D31" s="80">
        <v>1.284</v>
      </c>
      <c r="E31" s="81">
        <v>0.224</v>
      </c>
      <c r="F31" s="82">
        <v>8.9999999999999993E-3</v>
      </c>
      <c r="G31" s="29">
        <v>1499.07</v>
      </c>
      <c r="H31" s="29">
        <v>5.18</v>
      </c>
      <c r="I31" s="79">
        <v>6.84</v>
      </c>
      <c r="J31" s="25">
        <v>5.8999999999999997E-2</v>
      </c>
      <c r="K31" s="27" t="s">
        <v>480</v>
      </c>
    </row>
    <row r="32" spans="1:11" ht="35.049999999999997" customHeight="1" x14ac:dyDescent="0.3">
      <c r="A32" s="10" t="s">
        <v>754</v>
      </c>
      <c r="B32" s="27" t="s">
        <v>1331</v>
      </c>
      <c r="C32" s="315">
        <v>0</v>
      </c>
      <c r="D32" s="80">
        <v>1.284</v>
      </c>
      <c r="E32" s="81">
        <v>0.224</v>
      </c>
      <c r="F32" s="82">
        <v>8.9999999999999993E-3</v>
      </c>
      <c r="G32" s="29">
        <v>4746.01</v>
      </c>
      <c r="H32" s="29">
        <v>5.18</v>
      </c>
      <c r="I32" s="79">
        <v>6.84</v>
      </c>
      <c r="J32" s="25">
        <v>5.8999999999999997E-2</v>
      </c>
      <c r="K32" s="27"/>
    </row>
    <row r="33" spans="1:11" ht="35.049999999999997" customHeight="1" x14ac:dyDescent="0.3">
      <c r="A33" s="10" t="s">
        <v>755</v>
      </c>
      <c r="B33" s="27" t="s">
        <v>997</v>
      </c>
      <c r="C33" s="315">
        <v>0</v>
      </c>
      <c r="D33" s="80">
        <v>1.284</v>
      </c>
      <c r="E33" s="81">
        <v>0.224</v>
      </c>
      <c r="F33" s="82">
        <v>8.9999999999999993E-3</v>
      </c>
      <c r="G33" s="29">
        <v>10468.799999999999</v>
      </c>
      <c r="H33" s="29">
        <v>5.18</v>
      </c>
      <c r="I33" s="79">
        <v>6.84</v>
      </c>
      <c r="J33" s="25">
        <v>5.8999999999999997E-2</v>
      </c>
      <c r="K33" s="27"/>
    </row>
    <row r="34" spans="1:11" ht="35.049999999999997" customHeight="1" x14ac:dyDescent="0.3">
      <c r="A34" s="10" t="s">
        <v>756</v>
      </c>
      <c r="B34" s="27" t="s">
        <v>998</v>
      </c>
      <c r="C34" s="315">
        <v>0</v>
      </c>
      <c r="D34" s="80">
        <v>1.284</v>
      </c>
      <c r="E34" s="81">
        <v>0.224</v>
      </c>
      <c r="F34" s="82">
        <v>8.9999999999999993E-3</v>
      </c>
      <c r="G34" s="29">
        <v>32106.1</v>
      </c>
      <c r="H34" s="29">
        <v>5.18</v>
      </c>
      <c r="I34" s="79">
        <v>6.84</v>
      </c>
      <c r="J34" s="25">
        <v>5.8999999999999997E-2</v>
      </c>
      <c r="K34" s="27"/>
    </row>
    <row r="35" spans="1:11" ht="35.049999999999997" customHeight="1" x14ac:dyDescent="0.3">
      <c r="A35" s="10" t="s">
        <v>565</v>
      </c>
      <c r="B35" s="27" t="s">
        <v>1323</v>
      </c>
      <c r="C35" s="315" t="s">
        <v>608</v>
      </c>
      <c r="D35" s="83">
        <v>17.327000000000002</v>
      </c>
      <c r="E35" s="84">
        <v>2.81</v>
      </c>
      <c r="F35" s="82">
        <v>2.1760000000000002</v>
      </c>
      <c r="G35" s="30" t="s">
        <v>595</v>
      </c>
      <c r="H35" s="30" t="s">
        <v>595</v>
      </c>
      <c r="I35" s="30" t="s">
        <v>595</v>
      </c>
      <c r="J35" s="26" t="s">
        <v>595</v>
      </c>
      <c r="K35" s="27" t="s">
        <v>595</v>
      </c>
    </row>
    <row r="36" spans="1:11" ht="35.049999999999997" customHeight="1" x14ac:dyDescent="0.3">
      <c r="A36" s="10" t="s">
        <v>609</v>
      </c>
      <c r="B36" s="28" t="s">
        <v>999</v>
      </c>
      <c r="C36" s="353">
        <v>0</v>
      </c>
      <c r="D36" s="80">
        <v>-4.2030000000000003</v>
      </c>
      <c r="E36" s="81">
        <v>-0.66400000000000003</v>
      </c>
      <c r="F36" s="82">
        <v>-6.3E-2</v>
      </c>
      <c r="G36" s="29">
        <v>0</v>
      </c>
      <c r="H36" s="30" t="s">
        <v>595</v>
      </c>
      <c r="I36" s="30" t="s">
        <v>595</v>
      </c>
      <c r="J36" s="26" t="s">
        <v>595</v>
      </c>
      <c r="K36" s="27" t="s">
        <v>595</v>
      </c>
    </row>
    <row r="37" spans="1:11" ht="35.049999999999997" customHeight="1" x14ac:dyDescent="0.3">
      <c r="A37" s="10" t="s">
        <v>673</v>
      </c>
      <c r="B37" s="314" t="s">
        <v>480</v>
      </c>
      <c r="C37" s="315">
        <v>0</v>
      </c>
      <c r="D37" s="80">
        <v>-3.496</v>
      </c>
      <c r="E37" s="81">
        <v>-0.56100000000000005</v>
      </c>
      <c r="F37" s="82">
        <v>-4.9000000000000002E-2</v>
      </c>
      <c r="G37" s="29">
        <v>0</v>
      </c>
      <c r="H37" s="30" t="s">
        <v>595</v>
      </c>
      <c r="I37" s="30" t="s">
        <v>595</v>
      </c>
      <c r="J37" s="26" t="s">
        <v>595</v>
      </c>
      <c r="K37" s="27" t="s">
        <v>595</v>
      </c>
    </row>
    <row r="38" spans="1:11" ht="35.049999999999997" customHeight="1" x14ac:dyDescent="0.3">
      <c r="A38" s="10" t="s">
        <v>589</v>
      </c>
      <c r="B38" s="28" t="s">
        <v>1000</v>
      </c>
      <c r="C38" s="315">
        <v>0</v>
      </c>
      <c r="D38" s="80">
        <v>-4.2030000000000003</v>
      </c>
      <c r="E38" s="81">
        <v>-0.66400000000000003</v>
      </c>
      <c r="F38" s="82">
        <v>-6.3E-2</v>
      </c>
      <c r="G38" s="29">
        <v>0</v>
      </c>
      <c r="H38" s="30" t="s">
        <v>595</v>
      </c>
      <c r="I38" s="30" t="s">
        <v>595</v>
      </c>
      <c r="J38" s="25">
        <v>0.215</v>
      </c>
      <c r="K38" s="27" t="s">
        <v>595</v>
      </c>
    </row>
    <row r="39" spans="1:11" ht="35.049999999999997" customHeight="1" x14ac:dyDescent="0.3">
      <c r="A39" s="10" t="s">
        <v>674</v>
      </c>
      <c r="B39" s="314" t="s">
        <v>480</v>
      </c>
      <c r="C39" s="315">
        <v>0</v>
      </c>
      <c r="D39" s="80">
        <v>-4.2030000000000003</v>
      </c>
      <c r="E39" s="81">
        <v>-0.66400000000000003</v>
      </c>
      <c r="F39" s="82">
        <v>-6.3E-2</v>
      </c>
      <c r="G39" s="29">
        <v>0</v>
      </c>
      <c r="H39" s="30" t="s">
        <v>595</v>
      </c>
      <c r="I39" s="30" t="s">
        <v>595</v>
      </c>
      <c r="J39" s="26" t="s">
        <v>595</v>
      </c>
      <c r="K39" s="27" t="s">
        <v>595</v>
      </c>
    </row>
    <row r="40" spans="1:11" ht="35.049999999999997" customHeight="1" x14ac:dyDescent="0.3">
      <c r="A40" s="10" t="s">
        <v>675</v>
      </c>
      <c r="B40" s="314" t="s">
        <v>480</v>
      </c>
      <c r="C40" s="315">
        <v>0</v>
      </c>
      <c r="D40" s="80">
        <v>-3.496</v>
      </c>
      <c r="E40" s="81">
        <v>-0.56100000000000005</v>
      </c>
      <c r="F40" s="82">
        <v>-4.9000000000000002E-2</v>
      </c>
      <c r="G40" s="29">
        <v>0</v>
      </c>
      <c r="H40" s="30" t="s">
        <v>595</v>
      </c>
      <c r="I40" s="30" t="s">
        <v>595</v>
      </c>
      <c r="J40" s="25">
        <v>0.16700000000000001</v>
      </c>
      <c r="K40" s="27" t="s">
        <v>595</v>
      </c>
    </row>
    <row r="41" spans="1:11" ht="35.049999999999997" customHeight="1" x14ac:dyDescent="0.3">
      <c r="A41" s="10" t="s">
        <v>676</v>
      </c>
      <c r="B41" s="314" t="s">
        <v>480</v>
      </c>
      <c r="C41" s="315">
        <v>0</v>
      </c>
      <c r="D41" s="80">
        <v>-3.496</v>
      </c>
      <c r="E41" s="81">
        <v>-0.56100000000000005</v>
      </c>
      <c r="F41" s="82">
        <v>-4.9000000000000002E-2</v>
      </c>
      <c r="G41" s="29">
        <v>0</v>
      </c>
      <c r="H41" s="30" t="s">
        <v>595</v>
      </c>
      <c r="I41" s="30" t="s">
        <v>595</v>
      </c>
      <c r="J41" s="26" t="s">
        <v>595</v>
      </c>
      <c r="K41" s="27" t="s">
        <v>595</v>
      </c>
    </row>
    <row r="42" spans="1:11" ht="35.049999999999997" customHeight="1" x14ac:dyDescent="0.3">
      <c r="A42" s="10" t="s">
        <v>590</v>
      </c>
      <c r="B42" s="27" t="s">
        <v>1001</v>
      </c>
      <c r="C42" s="315">
        <v>0</v>
      </c>
      <c r="D42" s="80">
        <v>-1.8</v>
      </c>
      <c r="E42" s="81">
        <v>-0.313</v>
      </c>
      <c r="F42" s="82">
        <v>-1.7000000000000001E-2</v>
      </c>
      <c r="G42" s="29">
        <v>56.32</v>
      </c>
      <c r="H42" s="30" t="s">
        <v>595</v>
      </c>
      <c r="I42" s="30" t="s">
        <v>595</v>
      </c>
      <c r="J42" s="25">
        <v>0.13</v>
      </c>
      <c r="K42" s="27" t="s">
        <v>595</v>
      </c>
    </row>
    <row r="43" spans="1:11" ht="35.049999999999997" customHeight="1" x14ac:dyDescent="0.3">
      <c r="A43" s="10" t="s">
        <v>672</v>
      </c>
      <c r="B43" s="314" t="s">
        <v>480</v>
      </c>
      <c r="C43" s="315">
        <v>0</v>
      </c>
      <c r="D43" s="80">
        <v>-1.8</v>
      </c>
      <c r="E43" s="81">
        <v>-0.313</v>
      </c>
      <c r="F43" s="82">
        <v>-1.7000000000000001E-2</v>
      </c>
      <c r="G43" s="29">
        <v>56.32</v>
      </c>
      <c r="H43" s="30" t="s">
        <v>595</v>
      </c>
      <c r="I43" s="30" t="s">
        <v>595</v>
      </c>
      <c r="J43" s="26" t="s">
        <v>595</v>
      </c>
      <c r="K43" s="27" t="s">
        <v>595</v>
      </c>
    </row>
  </sheetData>
  <mergeCells count="18">
    <mergeCell ref="C5:D5"/>
    <mergeCell ref="G5:H5"/>
    <mergeCell ref="B1:D1"/>
    <mergeCell ref="E1:K1"/>
    <mergeCell ref="A2:K2"/>
    <mergeCell ref="A4:E4"/>
    <mergeCell ref="G4:K4"/>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X43"/>
  <sheetViews>
    <sheetView topLeftCell="A11" zoomScale="50" zoomScaleNormal="50" zoomScaleSheetLayoutView="100" workbookViewId="0">
      <selection activeCell="B34" sqref="B34"/>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5" t="s">
        <v>19</v>
      </c>
      <c r="B1" s="46"/>
      <c r="C1" s="46"/>
      <c r="D1" s="46"/>
      <c r="E1" s="432" t="s">
        <v>463</v>
      </c>
      <c r="F1" s="432"/>
      <c r="G1" s="432"/>
      <c r="H1" s="432"/>
      <c r="I1" s="432"/>
      <c r="J1" s="432"/>
      <c r="K1" s="432"/>
      <c r="L1" s="33"/>
    </row>
    <row r="2" spans="1:12" ht="40" customHeight="1" x14ac:dyDescent="0.3">
      <c r="A2" s="433" t="str">
        <f>Overview!B4&amp;" - Effective from "&amp;Overview!D4&amp;" - Final LV and HV charges in NPG Northeast Area (GSP Group _F)"</f>
        <v>Indigo Power Limited - Effective from 1 April 2022 - Final LV and HV charges in NPG Northeast Area (GSP Group _F)</v>
      </c>
      <c r="B2" s="433"/>
      <c r="C2" s="433"/>
      <c r="D2" s="433"/>
      <c r="E2" s="433"/>
      <c r="F2" s="433"/>
      <c r="G2" s="433"/>
      <c r="H2" s="433"/>
      <c r="I2" s="433"/>
      <c r="J2" s="433"/>
      <c r="K2" s="433"/>
    </row>
    <row r="3" spans="1:12" s="42" customFormat="1" ht="40" customHeight="1" x14ac:dyDescent="0.3">
      <c r="A3" s="46"/>
      <c r="B3" s="46"/>
      <c r="C3" s="46"/>
      <c r="D3" s="46"/>
      <c r="E3" s="46"/>
      <c r="F3" s="46"/>
      <c r="G3" s="46"/>
      <c r="H3" s="46"/>
      <c r="I3" s="46"/>
      <c r="J3" s="46"/>
      <c r="K3" s="46"/>
      <c r="L3" s="31"/>
    </row>
    <row r="4" spans="1:12" ht="40" customHeight="1" x14ac:dyDescent="0.3">
      <c r="A4" s="433" t="s">
        <v>308</v>
      </c>
      <c r="B4" s="433"/>
      <c r="C4" s="433"/>
      <c r="D4" s="433"/>
      <c r="E4" s="433"/>
      <c r="F4" s="46"/>
      <c r="G4" s="433" t="s">
        <v>307</v>
      </c>
      <c r="H4" s="433"/>
      <c r="I4" s="433"/>
      <c r="J4" s="433"/>
      <c r="K4" s="433"/>
    </row>
    <row r="5" spans="1:12" ht="40" customHeight="1" x14ac:dyDescent="0.3">
      <c r="A5" s="41" t="s">
        <v>13</v>
      </c>
      <c r="B5" s="248" t="s">
        <v>299</v>
      </c>
      <c r="C5" s="428" t="s">
        <v>300</v>
      </c>
      <c r="D5" s="429"/>
      <c r="E5" s="43" t="s">
        <v>301</v>
      </c>
      <c r="F5" s="46"/>
      <c r="G5" s="430"/>
      <c r="H5" s="431"/>
      <c r="I5" s="44" t="s">
        <v>305</v>
      </c>
      <c r="J5" s="45" t="s">
        <v>306</v>
      </c>
      <c r="K5" s="43" t="s">
        <v>301</v>
      </c>
      <c r="L5" s="46"/>
    </row>
    <row r="6" spans="1:12" ht="40" customHeight="1" x14ac:dyDescent="0.3">
      <c r="A6" s="102" t="s">
        <v>593</v>
      </c>
      <c r="B6" s="13" t="s">
        <v>625</v>
      </c>
      <c r="C6" s="462" t="s">
        <v>626</v>
      </c>
      <c r="D6" s="462" t="s">
        <v>595</v>
      </c>
      <c r="E6" s="13" t="s">
        <v>627</v>
      </c>
      <c r="F6" s="46" t="s">
        <v>595</v>
      </c>
      <c r="G6" s="458" t="s">
        <v>303</v>
      </c>
      <c r="H6" s="458" t="s">
        <v>595</v>
      </c>
      <c r="I6" s="13" t="s">
        <v>625</v>
      </c>
      <c r="J6" s="241" t="s">
        <v>626</v>
      </c>
      <c r="K6" s="241" t="s">
        <v>627</v>
      </c>
      <c r="L6" s="46"/>
    </row>
    <row r="7" spans="1:12" ht="40" customHeight="1" x14ac:dyDescent="0.3">
      <c r="A7" s="102" t="s">
        <v>597</v>
      </c>
      <c r="B7" s="109" t="s">
        <v>595</v>
      </c>
      <c r="C7" s="466" t="s">
        <v>595</v>
      </c>
      <c r="D7" s="467" t="s">
        <v>595</v>
      </c>
      <c r="E7" s="13" t="s">
        <v>605</v>
      </c>
      <c r="F7" s="46" t="s">
        <v>595</v>
      </c>
      <c r="G7" s="458" t="s">
        <v>628</v>
      </c>
      <c r="H7" s="458" t="s">
        <v>595</v>
      </c>
      <c r="I7" s="109" t="s">
        <v>595</v>
      </c>
      <c r="J7" s="241" t="s">
        <v>629</v>
      </c>
      <c r="K7" s="241" t="s">
        <v>627</v>
      </c>
      <c r="L7" s="46"/>
    </row>
    <row r="8" spans="1:12" ht="40" customHeight="1" x14ac:dyDescent="0.3">
      <c r="A8" s="242" t="s">
        <v>14</v>
      </c>
      <c r="B8" s="437" t="s">
        <v>15</v>
      </c>
      <c r="C8" s="446" t="s">
        <v>595</v>
      </c>
      <c r="D8" s="446" t="s">
        <v>595</v>
      </c>
      <c r="E8" s="438" t="s">
        <v>595</v>
      </c>
      <c r="F8" s="46" t="s">
        <v>595</v>
      </c>
      <c r="G8" s="458" t="s">
        <v>617</v>
      </c>
      <c r="H8" s="458" t="s">
        <v>595</v>
      </c>
      <c r="I8" s="109" t="s">
        <v>595</v>
      </c>
      <c r="J8" s="109" t="s">
        <v>595</v>
      </c>
      <c r="K8" s="241" t="s">
        <v>605</v>
      </c>
      <c r="L8" s="46"/>
    </row>
    <row r="9" spans="1:12" s="42" customFormat="1" ht="40" customHeight="1" x14ac:dyDescent="0.3">
      <c r="A9" s="46" t="s">
        <v>595</v>
      </c>
      <c r="B9" s="46" t="s">
        <v>595</v>
      </c>
      <c r="C9" s="46" t="s">
        <v>595</v>
      </c>
      <c r="D9" s="46" t="s">
        <v>595</v>
      </c>
      <c r="E9" s="46" t="s">
        <v>595</v>
      </c>
      <c r="F9" s="46" t="s">
        <v>595</v>
      </c>
      <c r="G9" s="458" t="s">
        <v>14</v>
      </c>
      <c r="H9" s="458" t="s">
        <v>595</v>
      </c>
      <c r="I9" s="437" t="s">
        <v>15</v>
      </c>
      <c r="J9" s="446" t="s">
        <v>595</v>
      </c>
      <c r="K9" s="438" t="s">
        <v>595</v>
      </c>
      <c r="L9" s="31"/>
    </row>
    <row r="10" spans="1:12" s="42" customFormat="1" ht="40" customHeight="1" x14ac:dyDescent="0.3">
      <c r="A10" s="46"/>
      <c r="B10" s="46"/>
      <c r="C10" s="46"/>
      <c r="D10" s="46"/>
      <c r="E10" s="46"/>
      <c r="F10" s="46"/>
      <c r="G10" s="46" t="s">
        <v>480</v>
      </c>
      <c r="H10" s="46"/>
      <c r="I10" s="46"/>
      <c r="J10" s="46"/>
      <c r="K10" s="46"/>
      <c r="L10" s="31"/>
    </row>
    <row r="11" spans="1:12" ht="75" customHeight="1" x14ac:dyDescent="0.3">
      <c r="A11" s="18" t="s">
        <v>455</v>
      </c>
      <c r="B11" s="111" t="s">
        <v>23</v>
      </c>
      <c r="C11" s="111" t="s">
        <v>24</v>
      </c>
      <c r="D11" s="356" t="s">
        <v>571</v>
      </c>
      <c r="E11" s="356" t="s">
        <v>572</v>
      </c>
      <c r="F11" s="356" t="s">
        <v>573</v>
      </c>
      <c r="G11" s="357" t="s">
        <v>25</v>
      </c>
      <c r="H11" s="357" t="s">
        <v>26</v>
      </c>
      <c r="I11" s="358" t="s">
        <v>456</v>
      </c>
      <c r="J11" s="357" t="s">
        <v>270</v>
      </c>
      <c r="K11" s="111" t="s">
        <v>0</v>
      </c>
    </row>
    <row r="12" spans="1:12" ht="35.049999999999997" customHeight="1" x14ac:dyDescent="0.3">
      <c r="A12" s="10" t="s">
        <v>562</v>
      </c>
      <c r="B12" s="27" t="s">
        <v>1002</v>
      </c>
      <c r="C12" s="300" t="s">
        <v>566</v>
      </c>
      <c r="D12" s="359">
        <v>6.673</v>
      </c>
      <c r="E12" s="360">
        <v>0.8</v>
      </c>
      <c r="F12" s="361">
        <v>0.105</v>
      </c>
      <c r="G12" s="362">
        <v>26.45</v>
      </c>
      <c r="H12" s="363">
        <v>0</v>
      </c>
      <c r="I12" s="363">
        <v>0</v>
      </c>
      <c r="J12" s="364">
        <v>0</v>
      </c>
      <c r="K12" s="27"/>
    </row>
    <row r="13" spans="1:12" ht="35.049999999999997" customHeight="1" x14ac:dyDescent="0.3">
      <c r="A13" s="10" t="s">
        <v>563</v>
      </c>
      <c r="B13" s="27" t="s">
        <v>1003</v>
      </c>
      <c r="C13" s="300" t="s">
        <v>567</v>
      </c>
      <c r="D13" s="359">
        <v>6.673</v>
      </c>
      <c r="E13" s="360">
        <v>0.8</v>
      </c>
      <c r="F13" s="361">
        <v>0.105</v>
      </c>
      <c r="G13" s="363">
        <v>0</v>
      </c>
      <c r="H13" s="363">
        <v>0</v>
      </c>
      <c r="I13" s="363">
        <v>0</v>
      </c>
      <c r="J13" s="364">
        <v>0</v>
      </c>
      <c r="K13" s="27" t="s">
        <v>595</v>
      </c>
    </row>
    <row r="14" spans="1:12" ht="35.049999999999997" customHeight="1" x14ac:dyDescent="0.3">
      <c r="A14" s="10" t="s">
        <v>737</v>
      </c>
      <c r="B14" s="27" t="s">
        <v>1043</v>
      </c>
      <c r="C14" s="300" t="s">
        <v>568</v>
      </c>
      <c r="D14" s="359">
        <v>7.625</v>
      </c>
      <c r="E14" s="360">
        <v>0.91500000000000004</v>
      </c>
      <c r="F14" s="361">
        <v>0.121</v>
      </c>
      <c r="G14" s="362">
        <v>5.76</v>
      </c>
      <c r="H14" s="363">
        <v>0</v>
      </c>
      <c r="I14" s="363">
        <v>0</v>
      </c>
      <c r="J14" s="364">
        <v>0</v>
      </c>
      <c r="K14" s="27"/>
    </row>
    <row r="15" spans="1:12" ht="35.049999999999997" customHeight="1" x14ac:dyDescent="0.3">
      <c r="A15" s="10" t="s">
        <v>738</v>
      </c>
      <c r="B15" s="27" t="s">
        <v>1044</v>
      </c>
      <c r="C15" s="354" t="s">
        <v>921</v>
      </c>
      <c r="D15" s="359">
        <v>7.625</v>
      </c>
      <c r="E15" s="360">
        <v>0.91500000000000004</v>
      </c>
      <c r="F15" s="361">
        <v>0.121</v>
      </c>
      <c r="G15" s="362">
        <v>11.46</v>
      </c>
      <c r="H15" s="363">
        <v>0</v>
      </c>
      <c r="I15" s="363">
        <v>0</v>
      </c>
      <c r="J15" s="364">
        <v>0</v>
      </c>
      <c r="K15" s="27" t="s">
        <v>480</v>
      </c>
    </row>
    <row r="16" spans="1:12" ht="35.049999999999997" customHeight="1" x14ac:dyDescent="0.3">
      <c r="A16" s="10" t="s">
        <v>739</v>
      </c>
      <c r="B16" s="28" t="s">
        <v>1045</v>
      </c>
      <c r="C16" s="354" t="s">
        <v>921</v>
      </c>
      <c r="D16" s="359">
        <v>7.625</v>
      </c>
      <c r="E16" s="360">
        <v>0.91500000000000004</v>
      </c>
      <c r="F16" s="361">
        <v>0.121</v>
      </c>
      <c r="G16" s="362">
        <v>35.89</v>
      </c>
      <c r="H16" s="363">
        <v>0</v>
      </c>
      <c r="I16" s="363">
        <v>0</v>
      </c>
      <c r="J16" s="364">
        <v>0</v>
      </c>
      <c r="K16" s="27"/>
    </row>
    <row r="17" spans="1:50" ht="35.049999999999997" customHeight="1" x14ac:dyDescent="0.3">
      <c r="A17" s="10" t="s">
        <v>740</v>
      </c>
      <c r="B17" s="28" t="s">
        <v>1046</v>
      </c>
      <c r="C17" s="354" t="s">
        <v>921</v>
      </c>
      <c r="D17" s="359">
        <v>7.625</v>
      </c>
      <c r="E17" s="360">
        <v>0.91500000000000004</v>
      </c>
      <c r="F17" s="361">
        <v>0.121</v>
      </c>
      <c r="G17" s="362">
        <v>80.72</v>
      </c>
      <c r="H17" s="363">
        <v>0</v>
      </c>
      <c r="I17" s="363">
        <v>0</v>
      </c>
      <c r="J17" s="364">
        <v>0</v>
      </c>
      <c r="K17" s="27"/>
    </row>
    <row r="18" spans="1:50" ht="35.049999999999997" customHeight="1" x14ac:dyDescent="0.3">
      <c r="A18" s="10" t="s">
        <v>741</v>
      </c>
      <c r="B18" s="28" t="s">
        <v>1047</v>
      </c>
      <c r="C18" s="354" t="s">
        <v>921</v>
      </c>
      <c r="D18" s="359">
        <v>7.625</v>
      </c>
      <c r="E18" s="360">
        <v>0.91500000000000004</v>
      </c>
      <c r="F18" s="361">
        <v>0.121</v>
      </c>
      <c r="G18" s="362">
        <v>232.57</v>
      </c>
      <c r="H18" s="363">
        <v>0</v>
      </c>
      <c r="I18" s="363">
        <v>0</v>
      </c>
      <c r="J18" s="364">
        <v>0</v>
      </c>
      <c r="K18" s="27"/>
    </row>
    <row r="19" spans="1:50" ht="35.049999999999997" customHeight="1" x14ac:dyDescent="0.3">
      <c r="A19" s="10" t="s">
        <v>564</v>
      </c>
      <c r="B19" s="28" t="s">
        <v>1048</v>
      </c>
      <c r="C19" s="300" t="s">
        <v>569</v>
      </c>
      <c r="D19" s="359">
        <v>7.625</v>
      </c>
      <c r="E19" s="360">
        <v>0.91500000000000004</v>
      </c>
      <c r="F19" s="361">
        <v>0.121</v>
      </c>
      <c r="G19" s="363">
        <v>0</v>
      </c>
      <c r="H19" s="363">
        <v>0</v>
      </c>
      <c r="I19" s="363">
        <v>0</v>
      </c>
      <c r="J19" s="364">
        <v>0</v>
      </c>
      <c r="K19" s="27" t="s">
        <v>595</v>
      </c>
      <c r="M19" s="3"/>
      <c r="N19" s="31"/>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spans="1:50" ht="35.049999999999997" customHeight="1" x14ac:dyDescent="0.3">
      <c r="A20" s="10" t="s">
        <v>742</v>
      </c>
      <c r="B20" s="24" t="s">
        <v>1179</v>
      </c>
      <c r="C20" s="315">
        <v>0</v>
      </c>
      <c r="D20" s="359">
        <v>5.88</v>
      </c>
      <c r="E20" s="360">
        <v>0.68100000000000005</v>
      </c>
      <c r="F20" s="361">
        <v>9.1999999999999998E-2</v>
      </c>
      <c r="G20" s="362">
        <v>11.34</v>
      </c>
      <c r="H20" s="362">
        <v>1.75</v>
      </c>
      <c r="I20" s="365">
        <v>4.0599999999999996</v>
      </c>
      <c r="J20" s="366">
        <v>0.16500000000000001</v>
      </c>
      <c r="K20" s="27"/>
      <c r="M20" s="3"/>
      <c r="N20" s="31"/>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row>
    <row r="21" spans="1:50" ht="35.049999999999997" customHeight="1" x14ac:dyDescent="0.3">
      <c r="A21" s="10" t="s">
        <v>743</v>
      </c>
      <c r="B21" s="27" t="s">
        <v>1049</v>
      </c>
      <c r="C21" s="315">
        <v>0</v>
      </c>
      <c r="D21" s="359">
        <v>5.88</v>
      </c>
      <c r="E21" s="360">
        <v>0.68100000000000005</v>
      </c>
      <c r="F21" s="361">
        <v>9.1999999999999998E-2</v>
      </c>
      <c r="G21" s="362">
        <v>351.96</v>
      </c>
      <c r="H21" s="362">
        <v>1.75</v>
      </c>
      <c r="I21" s="365">
        <v>4.0599999999999996</v>
      </c>
      <c r="J21" s="366">
        <v>0.16500000000000001</v>
      </c>
      <c r="K21" s="27" t="s">
        <v>595</v>
      </c>
      <c r="M21" s="3"/>
      <c r="N21" s="31"/>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spans="1:50" ht="35.049999999999997" customHeight="1" x14ac:dyDescent="0.3">
      <c r="A22" s="10" t="s">
        <v>744</v>
      </c>
      <c r="B22" s="27" t="s">
        <v>1050</v>
      </c>
      <c r="C22" s="315">
        <v>0</v>
      </c>
      <c r="D22" s="359">
        <v>5.88</v>
      </c>
      <c r="E22" s="360">
        <v>0.68100000000000005</v>
      </c>
      <c r="F22" s="361">
        <v>9.1999999999999998E-2</v>
      </c>
      <c r="G22" s="362">
        <v>785.37</v>
      </c>
      <c r="H22" s="362">
        <v>1.75</v>
      </c>
      <c r="I22" s="365">
        <v>4.0599999999999996</v>
      </c>
      <c r="J22" s="366">
        <v>0.16500000000000001</v>
      </c>
      <c r="K22" s="27"/>
    </row>
    <row r="23" spans="1:50" ht="35.049999999999997" customHeight="1" x14ac:dyDescent="0.3">
      <c r="A23" s="10" t="s">
        <v>745</v>
      </c>
      <c r="B23" s="27" t="s">
        <v>1051</v>
      </c>
      <c r="C23" s="315">
        <v>0</v>
      </c>
      <c r="D23" s="359">
        <v>5.88</v>
      </c>
      <c r="E23" s="360">
        <v>0.68100000000000005</v>
      </c>
      <c r="F23" s="361">
        <v>9.1999999999999998E-2</v>
      </c>
      <c r="G23" s="362">
        <v>1196.71</v>
      </c>
      <c r="H23" s="362">
        <v>1.75</v>
      </c>
      <c r="I23" s="365">
        <v>4.0599999999999996</v>
      </c>
      <c r="J23" s="366">
        <v>0.16500000000000001</v>
      </c>
      <c r="K23" s="27"/>
      <c r="M23" s="3"/>
    </row>
    <row r="24" spans="1:50" ht="35.049999999999997" customHeight="1" x14ac:dyDescent="0.3">
      <c r="A24" s="10" t="s">
        <v>746</v>
      </c>
      <c r="B24" s="27" t="s">
        <v>1052</v>
      </c>
      <c r="C24" s="315">
        <v>0</v>
      </c>
      <c r="D24" s="359">
        <v>5.88</v>
      </c>
      <c r="E24" s="360">
        <v>0.68100000000000005</v>
      </c>
      <c r="F24" s="361">
        <v>9.1999999999999998E-2</v>
      </c>
      <c r="G24" s="362">
        <v>3063.95</v>
      </c>
      <c r="H24" s="362">
        <v>1.75</v>
      </c>
      <c r="I24" s="365">
        <v>4.0599999999999996</v>
      </c>
      <c r="J24" s="366">
        <v>0.16500000000000001</v>
      </c>
      <c r="K24" s="27"/>
      <c r="M24" s="3"/>
      <c r="N24" s="31"/>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row>
    <row r="25" spans="1:50" ht="35.049999999999997" customHeight="1" x14ac:dyDescent="0.3">
      <c r="A25" s="10" t="s">
        <v>747</v>
      </c>
      <c r="B25" s="314" t="s">
        <v>480</v>
      </c>
      <c r="C25" s="315">
        <v>0</v>
      </c>
      <c r="D25" s="359">
        <v>3.6219999999999999</v>
      </c>
      <c r="E25" s="360">
        <v>0.374</v>
      </c>
      <c r="F25" s="361">
        <v>5.3999999999999999E-2</v>
      </c>
      <c r="G25" s="362">
        <v>11.34</v>
      </c>
      <c r="H25" s="362">
        <v>2.5299999999999998</v>
      </c>
      <c r="I25" s="365">
        <v>4.1399999999999997</v>
      </c>
      <c r="J25" s="366">
        <v>9.1999999999999998E-2</v>
      </c>
      <c r="K25" s="27"/>
    </row>
    <row r="26" spans="1:50" ht="35.049999999999997" customHeight="1" x14ac:dyDescent="0.3">
      <c r="A26" s="10" t="s">
        <v>748</v>
      </c>
      <c r="B26" s="314" t="s">
        <v>480</v>
      </c>
      <c r="C26" s="315">
        <v>0</v>
      </c>
      <c r="D26" s="359">
        <v>3.6219999999999999</v>
      </c>
      <c r="E26" s="360">
        <v>0.374</v>
      </c>
      <c r="F26" s="361">
        <v>5.3999999999999999E-2</v>
      </c>
      <c r="G26" s="362">
        <v>351.96</v>
      </c>
      <c r="H26" s="362">
        <v>2.5299999999999998</v>
      </c>
      <c r="I26" s="365">
        <v>4.1399999999999997</v>
      </c>
      <c r="J26" s="366">
        <v>9.1999999999999998E-2</v>
      </c>
      <c r="K26" s="27" t="s">
        <v>595</v>
      </c>
      <c r="M26" s="3"/>
      <c r="N26" s="31"/>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row>
    <row r="27" spans="1:50" ht="35.049999999999997" customHeight="1" x14ac:dyDescent="0.3">
      <c r="A27" s="10" t="s">
        <v>749</v>
      </c>
      <c r="B27" s="314" t="s">
        <v>480</v>
      </c>
      <c r="C27" s="315">
        <v>0</v>
      </c>
      <c r="D27" s="359">
        <v>3.6219999999999999</v>
      </c>
      <c r="E27" s="360">
        <v>0.374</v>
      </c>
      <c r="F27" s="361">
        <v>5.3999999999999999E-2</v>
      </c>
      <c r="G27" s="362">
        <v>785.37</v>
      </c>
      <c r="H27" s="362">
        <v>2.5299999999999998</v>
      </c>
      <c r="I27" s="365">
        <v>4.1399999999999997</v>
      </c>
      <c r="J27" s="366">
        <v>9.1999999999999998E-2</v>
      </c>
      <c r="K27" s="27"/>
      <c r="M27" s="3"/>
      <c r="N27" s="31"/>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spans="1:50" ht="35.049999999999997" customHeight="1" x14ac:dyDescent="0.3">
      <c r="A28" s="10" t="s">
        <v>750</v>
      </c>
      <c r="B28" s="314" t="s">
        <v>480</v>
      </c>
      <c r="C28" s="315">
        <v>0</v>
      </c>
      <c r="D28" s="359">
        <v>3.6219999999999999</v>
      </c>
      <c r="E28" s="360">
        <v>0.374</v>
      </c>
      <c r="F28" s="361">
        <v>5.3999999999999999E-2</v>
      </c>
      <c r="G28" s="362">
        <v>1196.71</v>
      </c>
      <c r="H28" s="362">
        <v>2.5299999999999998</v>
      </c>
      <c r="I28" s="365">
        <v>4.1399999999999997</v>
      </c>
      <c r="J28" s="366">
        <v>9.1999999999999998E-2</v>
      </c>
      <c r="K28" s="27"/>
      <c r="M28" s="3"/>
      <c r="N28" s="31"/>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row>
    <row r="29" spans="1:50" ht="35.049999999999997" customHeight="1" x14ac:dyDescent="0.3">
      <c r="A29" s="10" t="s">
        <v>751</v>
      </c>
      <c r="B29" s="314" t="s">
        <v>480</v>
      </c>
      <c r="C29" s="315">
        <v>0</v>
      </c>
      <c r="D29" s="359">
        <v>3.6219999999999999</v>
      </c>
      <c r="E29" s="360">
        <v>0.374</v>
      </c>
      <c r="F29" s="361">
        <v>5.3999999999999999E-2</v>
      </c>
      <c r="G29" s="362">
        <v>3063.95</v>
      </c>
      <c r="H29" s="362">
        <v>2.5299999999999998</v>
      </c>
      <c r="I29" s="365">
        <v>4.1399999999999997</v>
      </c>
      <c r="J29" s="366">
        <v>9.1999999999999998E-2</v>
      </c>
      <c r="K29" s="27"/>
    </row>
    <row r="30" spans="1:50" ht="35.049999999999997" customHeight="1" x14ac:dyDescent="0.3">
      <c r="A30" s="10" t="s">
        <v>752</v>
      </c>
      <c r="B30" s="27" t="s">
        <v>1053</v>
      </c>
      <c r="C30" s="315">
        <v>0</v>
      </c>
      <c r="D30" s="359">
        <v>2.7829999999999999</v>
      </c>
      <c r="E30" s="360">
        <v>0.251</v>
      </c>
      <c r="F30" s="361">
        <v>0.04</v>
      </c>
      <c r="G30" s="362">
        <v>135.54</v>
      </c>
      <c r="H30" s="362">
        <v>2.52</v>
      </c>
      <c r="I30" s="365">
        <v>4.5199999999999996</v>
      </c>
      <c r="J30" s="366">
        <v>6.4000000000000001E-2</v>
      </c>
      <c r="K30" s="27"/>
    </row>
    <row r="31" spans="1:50" ht="35.049999999999997" customHeight="1" x14ac:dyDescent="0.3">
      <c r="A31" s="10" t="s">
        <v>753</v>
      </c>
      <c r="B31" s="27" t="s">
        <v>1054</v>
      </c>
      <c r="C31" s="315">
        <v>0</v>
      </c>
      <c r="D31" s="359">
        <v>2.7829999999999999</v>
      </c>
      <c r="E31" s="360">
        <v>0.251</v>
      </c>
      <c r="F31" s="361">
        <v>0.04</v>
      </c>
      <c r="G31" s="362">
        <v>1991.34</v>
      </c>
      <c r="H31" s="362">
        <v>2.52</v>
      </c>
      <c r="I31" s="365">
        <v>4.5199999999999996</v>
      </c>
      <c r="J31" s="366">
        <v>6.4000000000000001E-2</v>
      </c>
      <c r="K31" s="27" t="s">
        <v>480</v>
      </c>
    </row>
    <row r="32" spans="1:50" ht="35.049999999999997" customHeight="1" x14ac:dyDescent="0.3">
      <c r="A32" s="10" t="s">
        <v>754</v>
      </c>
      <c r="B32" s="27" t="s">
        <v>1332</v>
      </c>
      <c r="C32" s="315">
        <v>0</v>
      </c>
      <c r="D32" s="359">
        <v>2.7829999999999999</v>
      </c>
      <c r="E32" s="360">
        <v>0.251</v>
      </c>
      <c r="F32" s="361">
        <v>0.04</v>
      </c>
      <c r="G32" s="362">
        <v>6371.99</v>
      </c>
      <c r="H32" s="362">
        <v>2.52</v>
      </c>
      <c r="I32" s="365">
        <v>4.5199999999999996</v>
      </c>
      <c r="J32" s="366">
        <v>6.4000000000000001E-2</v>
      </c>
      <c r="K32" s="27"/>
    </row>
    <row r="33" spans="1:11" ht="35.049999999999997" customHeight="1" x14ac:dyDescent="0.3">
      <c r="A33" s="10" t="s">
        <v>755</v>
      </c>
      <c r="B33" s="27" t="s">
        <v>1055</v>
      </c>
      <c r="C33" s="315">
        <v>0</v>
      </c>
      <c r="D33" s="359">
        <v>2.7829999999999999</v>
      </c>
      <c r="E33" s="360">
        <v>0.251</v>
      </c>
      <c r="F33" s="361">
        <v>0.04</v>
      </c>
      <c r="G33" s="362">
        <v>11532.63</v>
      </c>
      <c r="H33" s="362">
        <v>2.52</v>
      </c>
      <c r="I33" s="365">
        <v>4.5199999999999996</v>
      </c>
      <c r="J33" s="366">
        <v>6.4000000000000001E-2</v>
      </c>
      <c r="K33" s="27"/>
    </row>
    <row r="34" spans="1:11" ht="35.049999999999997" customHeight="1" x14ac:dyDescent="0.3">
      <c r="A34" s="10" t="s">
        <v>756</v>
      </c>
      <c r="B34" s="27" t="s">
        <v>1056</v>
      </c>
      <c r="C34" s="315">
        <v>0</v>
      </c>
      <c r="D34" s="359">
        <v>2.7829999999999999</v>
      </c>
      <c r="E34" s="360">
        <v>0.251</v>
      </c>
      <c r="F34" s="361">
        <v>0.04</v>
      </c>
      <c r="G34" s="362">
        <v>30367.21</v>
      </c>
      <c r="H34" s="362">
        <v>2.52</v>
      </c>
      <c r="I34" s="365">
        <v>4.5199999999999996</v>
      </c>
      <c r="J34" s="366">
        <v>6.4000000000000001E-2</v>
      </c>
      <c r="K34" s="27"/>
    </row>
    <row r="35" spans="1:11" ht="35.049999999999997" customHeight="1" x14ac:dyDescent="0.3">
      <c r="A35" s="10" t="s">
        <v>565</v>
      </c>
      <c r="B35" s="27" t="s">
        <v>1322</v>
      </c>
      <c r="C35" s="315" t="s">
        <v>608</v>
      </c>
      <c r="D35" s="367">
        <v>14.699</v>
      </c>
      <c r="E35" s="368">
        <v>1.9690000000000001</v>
      </c>
      <c r="F35" s="369">
        <v>1.5249999999999999</v>
      </c>
      <c r="G35" s="363">
        <v>0</v>
      </c>
      <c r="H35" s="363">
        <v>0</v>
      </c>
      <c r="I35" s="363">
        <v>0</v>
      </c>
      <c r="J35" s="364">
        <v>0</v>
      </c>
      <c r="K35" s="27" t="s">
        <v>595</v>
      </c>
    </row>
    <row r="36" spans="1:11" ht="35.049999999999997" customHeight="1" x14ac:dyDescent="0.3">
      <c r="A36" s="10" t="s">
        <v>609</v>
      </c>
      <c r="B36" s="28" t="s">
        <v>1057</v>
      </c>
      <c r="C36" s="353">
        <v>0</v>
      </c>
      <c r="D36" s="359">
        <v>-4.992</v>
      </c>
      <c r="E36" s="360">
        <v>-0.59899999999999998</v>
      </c>
      <c r="F36" s="361">
        <v>-7.9000000000000001E-2</v>
      </c>
      <c r="G36" s="363">
        <v>0</v>
      </c>
      <c r="H36" s="363">
        <v>0</v>
      </c>
      <c r="I36" s="363">
        <v>0</v>
      </c>
      <c r="J36" s="364">
        <v>0</v>
      </c>
      <c r="K36" s="27" t="s">
        <v>595</v>
      </c>
    </row>
    <row r="37" spans="1:11" ht="35.049999999999997" customHeight="1" x14ac:dyDescent="0.3">
      <c r="A37" s="10" t="s">
        <v>673</v>
      </c>
      <c r="B37" s="314" t="s">
        <v>480</v>
      </c>
      <c r="C37" s="315">
        <v>0</v>
      </c>
      <c r="D37" s="359">
        <v>-4.5259999999999998</v>
      </c>
      <c r="E37" s="360">
        <v>-0.53400000000000003</v>
      </c>
      <c r="F37" s="361">
        <v>-7.0999999999999994E-2</v>
      </c>
      <c r="G37" s="363">
        <v>0</v>
      </c>
      <c r="H37" s="363">
        <v>0</v>
      </c>
      <c r="I37" s="363">
        <v>0</v>
      </c>
      <c r="J37" s="364">
        <v>0</v>
      </c>
      <c r="K37" s="27" t="s">
        <v>595</v>
      </c>
    </row>
    <row r="38" spans="1:11" ht="35.049999999999997" customHeight="1" x14ac:dyDescent="0.3">
      <c r="A38" s="10" t="s">
        <v>589</v>
      </c>
      <c r="B38" s="28" t="s">
        <v>1058</v>
      </c>
      <c r="C38" s="315">
        <v>0</v>
      </c>
      <c r="D38" s="359">
        <v>-4.992</v>
      </c>
      <c r="E38" s="360">
        <v>-0.59899999999999998</v>
      </c>
      <c r="F38" s="361">
        <v>-7.9000000000000001E-2</v>
      </c>
      <c r="G38" s="363">
        <v>0</v>
      </c>
      <c r="H38" s="363">
        <v>0</v>
      </c>
      <c r="I38" s="363">
        <v>0</v>
      </c>
      <c r="J38" s="366">
        <v>0.127</v>
      </c>
      <c r="K38" s="27" t="s">
        <v>595</v>
      </c>
    </row>
    <row r="39" spans="1:11" ht="35.049999999999997" customHeight="1" x14ac:dyDescent="0.3">
      <c r="A39" s="10" t="s">
        <v>674</v>
      </c>
      <c r="B39" s="314" t="s">
        <v>480</v>
      </c>
      <c r="C39" s="315">
        <v>0</v>
      </c>
      <c r="D39" s="359">
        <v>-4.992</v>
      </c>
      <c r="E39" s="360">
        <v>-0.59899999999999998</v>
      </c>
      <c r="F39" s="361">
        <v>-7.9000000000000001E-2</v>
      </c>
      <c r="G39" s="363">
        <v>0</v>
      </c>
      <c r="H39" s="363">
        <v>0</v>
      </c>
      <c r="I39" s="363">
        <v>0</v>
      </c>
      <c r="J39" s="364">
        <v>0</v>
      </c>
      <c r="K39" s="27" t="s">
        <v>595</v>
      </c>
    </row>
    <row r="40" spans="1:11" ht="35.049999999999997" customHeight="1" x14ac:dyDescent="0.3">
      <c r="A40" s="10" t="s">
        <v>675</v>
      </c>
      <c r="B40" s="314" t="s">
        <v>480</v>
      </c>
      <c r="C40" s="315">
        <v>0</v>
      </c>
      <c r="D40" s="359">
        <v>-4.5259999999999998</v>
      </c>
      <c r="E40" s="360">
        <v>-0.53400000000000003</v>
      </c>
      <c r="F40" s="361">
        <v>-7.0999999999999994E-2</v>
      </c>
      <c r="G40" s="363">
        <v>0</v>
      </c>
      <c r="H40" s="363">
        <v>0</v>
      </c>
      <c r="I40" s="363">
        <v>0</v>
      </c>
      <c r="J40" s="366">
        <v>0.122</v>
      </c>
      <c r="K40" s="27" t="s">
        <v>595</v>
      </c>
    </row>
    <row r="41" spans="1:11" ht="35.049999999999997" customHeight="1" x14ac:dyDescent="0.3">
      <c r="A41" s="10" t="s">
        <v>676</v>
      </c>
      <c r="B41" s="314" t="s">
        <v>480</v>
      </c>
      <c r="C41" s="315">
        <v>0</v>
      </c>
      <c r="D41" s="359">
        <v>-4.5259999999999998</v>
      </c>
      <c r="E41" s="360">
        <v>-0.53400000000000003</v>
      </c>
      <c r="F41" s="361">
        <v>-7.0999999999999994E-2</v>
      </c>
      <c r="G41" s="363">
        <v>0</v>
      </c>
      <c r="H41" s="363">
        <v>0</v>
      </c>
      <c r="I41" s="363">
        <v>0</v>
      </c>
      <c r="J41" s="364">
        <v>0</v>
      </c>
      <c r="K41" s="27" t="s">
        <v>595</v>
      </c>
    </row>
    <row r="42" spans="1:11" ht="35.049999999999997" customHeight="1" x14ac:dyDescent="0.3">
      <c r="A42" s="10" t="s">
        <v>590</v>
      </c>
      <c r="B42" s="27" t="s">
        <v>1059</v>
      </c>
      <c r="C42" s="315">
        <v>0</v>
      </c>
      <c r="D42" s="359">
        <v>-3.0129999999999999</v>
      </c>
      <c r="E42" s="360">
        <v>-0.30599999999999999</v>
      </c>
      <c r="F42" s="361">
        <v>-4.4999999999999998E-2</v>
      </c>
      <c r="G42" s="362">
        <v>84.87</v>
      </c>
      <c r="H42" s="363">
        <v>0</v>
      </c>
      <c r="I42" s="363">
        <v>0</v>
      </c>
      <c r="J42" s="366">
        <v>9.6000000000000002E-2</v>
      </c>
      <c r="K42" s="27" t="s">
        <v>595</v>
      </c>
    </row>
    <row r="43" spans="1:11" ht="35.049999999999997" customHeight="1" x14ac:dyDescent="0.3">
      <c r="A43" s="10" t="s">
        <v>672</v>
      </c>
      <c r="B43" s="314" t="s">
        <v>480</v>
      </c>
      <c r="C43" s="315">
        <v>0</v>
      </c>
      <c r="D43" s="359">
        <v>-3.0129999999999999</v>
      </c>
      <c r="E43" s="360">
        <v>-0.30599999999999999</v>
      </c>
      <c r="F43" s="361">
        <v>-4.4999999999999998E-2</v>
      </c>
      <c r="G43" s="362">
        <v>84.87</v>
      </c>
      <c r="H43" s="363">
        <v>0</v>
      </c>
      <c r="I43" s="363">
        <v>0</v>
      </c>
      <c r="J43" s="364">
        <v>0</v>
      </c>
      <c r="K43" s="27" t="s">
        <v>595</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phoneticPr fontId="10" type="noConversion"/>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3"/>
  <sheetViews>
    <sheetView topLeftCell="A14" zoomScale="50" zoomScaleNormal="50" zoomScaleSheetLayoutView="100" workbookViewId="0">
      <selection activeCell="B36" sqref="B36"/>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4" ht="40" customHeight="1" x14ac:dyDescent="0.3">
      <c r="A1" s="55" t="s">
        <v>19</v>
      </c>
      <c r="B1" s="42"/>
      <c r="C1" s="42"/>
      <c r="D1" s="42"/>
    </row>
    <row r="2" spans="1:14" ht="40" customHeight="1" x14ac:dyDescent="0.3">
      <c r="A2" s="433" t="str">
        <f>Overview!B4&amp;" - Effective from "&amp;Overview!D4&amp;" - Final LV and HV charges in Electricity North West Area (GSP Group _G)"</f>
        <v>Indigo Power Limited - Effective from 1 April 2022 - Final LV and HV charges in Electricity North West Area (GSP Group _G)</v>
      </c>
      <c r="B2" s="433"/>
      <c r="C2" s="433"/>
      <c r="D2" s="433"/>
      <c r="E2" s="433"/>
      <c r="F2" s="433"/>
      <c r="G2" s="433"/>
      <c r="H2" s="433"/>
      <c r="I2" s="433"/>
      <c r="J2" s="433"/>
      <c r="K2" s="433"/>
    </row>
    <row r="3" spans="1:14" s="42" customFormat="1" ht="40" customHeight="1" x14ac:dyDescent="0.3">
      <c r="A3" s="46"/>
      <c r="B3" s="46"/>
      <c r="C3" s="46"/>
      <c r="D3" s="46"/>
      <c r="E3" s="46"/>
      <c r="F3" s="46"/>
      <c r="G3" s="46"/>
      <c r="H3" s="46"/>
      <c r="I3" s="46"/>
      <c r="J3" s="46"/>
      <c r="K3" s="46"/>
      <c r="L3" s="31"/>
      <c r="M3" s="31"/>
    </row>
    <row r="4" spans="1:14" ht="40" customHeight="1" x14ac:dyDescent="0.3">
      <c r="A4" s="433" t="s">
        <v>308</v>
      </c>
      <c r="B4" s="433"/>
      <c r="C4" s="433"/>
      <c r="D4" s="433"/>
      <c r="E4" s="433"/>
      <c r="F4" s="46"/>
      <c r="G4" s="433" t="s">
        <v>307</v>
      </c>
      <c r="H4" s="433"/>
      <c r="I4" s="433"/>
      <c r="J4" s="433"/>
      <c r="K4" s="433"/>
    </row>
    <row r="5" spans="1:14" ht="40" customHeight="1" x14ac:dyDescent="0.3">
      <c r="A5" s="378" t="s">
        <v>13</v>
      </c>
      <c r="B5" s="248" t="s">
        <v>299</v>
      </c>
      <c r="C5" s="428" t="s">
        <v>300</v>
      </c>
      <c r="D5" s="429"/>
      <c r="E5" s="43" t="s">
        <v>301</v>
      </c>
      <c r="F5" s="46"/>
      <c r="G5" s="430"/>
      <c r="H5" s="431"/>
      <c r="I5" s="44" t="s">
        <v>305</v>
      </c>
      <c r="J5" s="45" t="s">
        <v>306</v>
      </c>
      <c r="K5" s="43" t="s">
        <v>301</v>
      </c>
      <c r="L5" s="46"/>
      <c r="N5" s="3"/>
    </row>
    <row r="6" spans="1:14" ht="40" customHeight="1" x14ac:dyDescent="0.3">
      <c r="A6" s="102" t="s">
        <v>593</v>
      </c>
      <c r="B6" s="13" t="s">
        <v>467</v>
      </c>
      <c r="C6" s="462" t="s">
        <v>633</v>
      </c>
      <c r="D6" s="462" t="s">
        <v>595</v>
      </c>
      <c r="E6" s="13" t="s">
        <v>634</v>
      </c>
      <c r="F6" s="46" t="s">
        <v>595</v>
      </c>
      <c r="G6" s="437" t="s">
        <v>599</v>
      </c>
      <c r="H6" s="438" t="s">
        <v>595</v>
      </c>
      <c r="I6" s="243" t="s">
        <v>595</v>
      </c>
      <c r="J6" s="241" t="s">
        <v>635</v>
      </c>
      <c r="K6" s="85" t="s">
        <v>634</v>
      </c>
      <c r="L6" s="46"/>
      <c r="N6" s="3"/>
    </row>
    <row r="7" spans="1:14" ht="40" customHeight="1" x14ac:dyDescent="0.3">
      <c r="A7" s="102" t="s">
        <v>597</v>
      </c>
      <c r="B7" s="243" t="s">
        <v>595</v>
      </c>
      <c r="C7" s="462" t="s">
        <v>467</v>
      </c>
      <c r="D7" s="462" t="s">
        <v>595</v>
      </c>
      <c r="E7" s="13" t="s">
        <v>636</v>
      </c>
      <c r="F7" s="46" t="s">
        <v>595</v>
      </c>
      <c r="G7" s="437" t="s">
        <v>303</v>
      </c>
      <c r="H7" s="438" t="s">
        <v>595</v>
      </c>
      <c r="I7" s="13" t="s">
        <v>467</v>
      </c>
      <c r="J7" s="241" t="s">
        <v>637</v>
      </c>
      <c r="K7" s="85" t="s">
        <v>634</v>
      </c>
      <c r="L7" s="46"/>
      <c r="N7" s="3"/>
    </row>
    <row r="8" spans="1:14" ht="40" customHeight="1" x14ac:dyDescent="0.3">
      <c r="A8" s="242" t="s">
        <v>14</v>
      </c>
      <c r="B8" s="437" t="s">
        <v>15</v>
      </c>
      <c r="C8" s="446" t="s">
        <v>595</v>
      </c>
      <c r="D8" s="446" t="s">
        <v>595</v>
      </c>
      <c r="E8" s="438" t="s">
        <v>595</v>
      </c>
      <c r="F8" s="46" t="s">
        <v>595</v>
      </c>
      <c r="G8" s="437" t="s">
        <v>617</v>
      </c>
      <c r="H8" s="438" t="s">
        <v>595</v>
      </c>
      <c r="I8" s="243" t="s">
        <v>595</v>
      </c>
      <c r="J8" s="13" t="s">
        <v>467</v>
      </c>
      <c r="K8" s="85" t="s">
        <v>636</v>
      </c>
      <c r="L8" s="46"/>
      <c r="N8" s="3"/>
    </row>
    <row r="9" spans="1:14" s="42" customFormat="1" ht="40" customHeight="1" x14ac:dyDescent="0.3">
      <c r="A9" s="46" t="s">
        <v>595</v>
      </c>
      <c r="B9" s="46" t="s">
        <v>595</v>
      </c>
      <c r="C9" s="46" t="s">
        <v>595</v>
      </c>
      <c r="D9" s="46" t="s">
        <v>595</v>
      </c>
      <c r="E9" s="46" t="s">
        <v>595</v>
      </c>
      <c r="F9" s="46" t="s">
        <v>595</v>
      </c>
      <c r="G9" s="458" t="s">
        <v>14</v>
      </c>
      <c r="H9" s="458" t="s">
        <v>26</v>
      </c>
      <c r="I9" s="437" t="s">
        <v>15</v>
      </c>
      <c r="J9" s="446" t="s">
        <v>270</v>
      </c>
      <c r="K9" s="438" t="s">
        <v>0</v>
      </c>
      <c r="L9" s="31"/>
      <c r="M9" s="31"/>
    </row>
    <row r="10" spans="1:14" s="42" customFormat="1" ht="40" customHeight="1" x14ac:dyDescent="0.3">
      <c r="A10" s="46"/>
      <c r="B10" s="46"/>
      <c r="C10" s="46"/>
      <c r="D10" s="46"/>
      <c r="E10" s="46"/>
      <c r="F10" s="46"/>
      <c r="G10" s="46" t="s">
        <v>480</v>
      </c>
      <c r="H10" s="46"/>
      <c r="I10" s="46"/>
      <c r="J10" s="46"/>
      <c r="K10" s="46"/>
      <c r="L10" s="31"/>
      <c r="M10" s="31"/>
    </row>
    <row r="11" spans="1:14"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4" ht="35.049999999999997" customHeight="1" x14ac:dyDescent="0.3">
      <c r="A12" s="10" t="s">
        <v>562</v>
      </c>
      <c r="B12" s="27" t="s">
        <v>1023</v>
      </c>
      <c r="C12" s="300" t="s">
        <v>566</v>
      </c>
      <c r="D12" s="80">
        <v>8.3510000000000009</v>
      </c>
      <c r="E12" s="81">
        <v>1.5169999999999999</v>
      </c>
      <c r="F12" s="82">
        <v>0.214</v>
      </c>
      <c r="G12" s="29">
        <v>20.25</v>
      </c>
      <c r="H12" s="30"/>
      <c r="I12" s="30"/>
      <c r="J12" s="26"/>
      <c r="K12" s="27"/>
    </row>
    <row r="13" spans="1:14" ht="35.049999999999997" customHeight="1" x14ac:dyDescent="0.3">
      <c r="A13" s="10" t="s">
        <v>563</v>
      </c>
      <c r="B13" s="27" t="s">
        <v>1024</v>
      </c>
      <c r="C13" s="300" t="s">
        <v>567</v>
      </c>
      <c r="D13" s="80">
        <v>8.3510000000000009</v>
      </c>
      <c r="E13" s="81">
        <v>1.5169999999999999</v>
      </c>
      <c r="F13" s="82">
        <v>0.214</v>
      </c>
      <c r="G13" s="30"/>
      <c r="H13" s="30"/>
      <c r="I13" s="30"/>
      <c r="J13" s="26"/>
      <c r="K13" s="27" t="s">
        <v>595</v>
      </c>
    </row>
    <row r="14" spans="1:14" ht="35.049999999999997" customHeight="1" x14ac:dyDescent="0.3">
      <c r="A14" s="10" t="s">
        <v>737</v>
      </c>
      <c r="B14" s="27" t="s">
        <v>1025</v>
      </c>
      <c r="C14" s="300" t="s">
        <v>568</v>
      </c>
      <c r="D14" s="80">
        <v>9.6319999999999997</v>
      </c>
      <c r="E14" s="81">
        <v>1.7490000000000001</v>
      </c>
      <c r="F14" s="82">
        <v>0.247</v>
      </c>
      <c r="G14" s="29">
        <v>4.33</v>
      </c>
      <c r="H14" s="30"/>
      <c r="I14" s="30"/>
      <c r="J14" s="26"/>
      <c r="K14" s="27"/>
    </row>
    <row r="15" spans="1:14" ht="35.049999999999997" customHeight="1" x14ac:dyDescent="0.3">
      <c r="A15" s="10" t="s">
        <v>738</v>
      </c>
      <c r="B15" s="27" t="s">
        <v>1026</v>
      </c>
      <c r="C15" s="354" t="s">
        <v>921</v>
      </c>
      <c r="D15" s="80">
        <v>9.6319999999999997</v>
      </c>
      <c r="E15" s="81">
        <v>1.7490000000000001</v>
      </c>
      <c r="F15" s="82">
        <v>0.247</v>
      </c>
      <c r="G15" s="29">
        <v>7.41</v>
      </c>
      <c r="H15" s="30"/>
      <c r="I15" s="30"/>
      <c r="J15" s="26"/>
      <c r="K15" s="27" t="s">
        <v>480</v>
      </c>
    </row>
    <row r="16" spans="1:14" ht="35.049999999999997" customHeight="1" x14ac:dyDescent="0.3">
      <c r="A16" s="10" t="s">
        <v>739</v>
      </c>
      <c r="B16" s="28" t="s">
        <v>1027</v>
      </c>
      <c r="C16" s="354" t="s">
        <v>921</v>
      </c>
      <c r="D16" s="80">
        <v>9.6319999999999997</v>
      </c>
      <c r="E16" s="81">
        <v>1.7490000000000001</v>
      </c>
      <c r="F16" s="82">
        <v>0.247</v>
      </c>
      <c r="G16" s="29">
        <v>19.52</v>
      </c>
      <c r="H16" s="30"/>
      <c r="I16" s="30"/>
      <c r="J16" s="26"/>
      <c r="K16" s="27"/>
    </row>
    <row r="17" spans="1:14" ht="35.049999999999997" customHeight="1" x14ac:dyDescent="0.3">
      <c r="A17" s="10" t="s">
        <v>740</v>
      </c>
      <c r="B17" s="28" t="s">
        <v>1028</v>
      </c>
      <c r="C17" s="354" t="s">
        <v>921</v>
      </c>
      <c r="D17" s="80">
        <v>9.6319999999999997</v>
      </c>
      <c r="E17" s="81">
        <v>1.7490000000000001</v>
      </c>
      <c r="F17" s="82">
        <v>0.247</v>
      </c>
      <c r="G17" s="29">
        <v>41.95</v>
      </c>
      <c r="H17" s="30"/>
      <c r="I17" s="30"/>
      <c r="J17" s="26"/>
      <c r="K17" s="27"/>
    </row>
    <row r="18" spans="1:14" ht="35.049999999999997" customHeight="1" x14ac:dyDescent="0.3">
      <c r="A18" s="10" t="s">
        <v>741</v>
      </c>
      <c r="B18" s="28" t="s">
        <v>1029</v>
      </c>
      <c r="C18" s="354" t="s">
        <v>921</v>
      </c>
      <c r="D18" s="80">
        <v>9.6319999999999997</v>
      </c>
      <c r="E18" s="81">
        <v>1.7490000000000001</v>
      </c>
      <c r="F18" s="82">
        <v>0.247</v>
      </c>
      <c r="G18" s="29">
        <v>121.47</v>
      </c>
      <c r="H18" s="30"/>
      <c r="I18" s="30"/>
      <c r="J18" s="26"/>
      <c r="K18" s="27"/>
    </row>
    <row r="19" spans="1:14" ht="35.049999999999997" customHeight="1" x14ac:dyDescent="0.3">
      <c r="A19" s="10" t="s">
        <v>564</v>
      </c>
      <c r="B19" s="28" t="s">
        <v>1030</v>
      </c>
      <c r="C19" s="300" t="s">
        <v>569</v>
      </c>
      <c r="D19" s="80">
        <v>9.6319999999999997</v>
      </c>
      <c r="E19" s="81">
        <v>1.7490000000000001</v>
      </c>
      <c r="F19" s="82">
        <v>0.247</v>
      </c>
      <c r="G19" s="30"/>
      <c r="H19" s="30"/>
      <c r="I19" s="30"/>
      <c r="J19" s="26"/>
      <c r="K19" s="27" t="s">
        <v>595</v>
      </c>
    </row>
    <row r="20" spans="1:14" ht="35.049999999999997" customHeight="1" x14ac:dyDescent="0.3">
      <c r="A20" s="10" t="s">
        <v>742</v>
      </c>
      <c r="B20" s="24" t="s">
        <v>1180</v>
      </c>
      <c r="C20" s="315">
        <v>0</v>
      </c>
      <c r="D20" s="80">
        <v>7.0439999999999996</v>
      </c>
      <c r="E20" s="81">
        <v>1.1739999999999999</v>
      </c>
      <c r="F20" s="82">
        <v>0.17</v>
      </c>
      <c r="G20" s="29">
        <v>17.53</v>
      </c>
      <c r="H20" s="29">
        <v>3.14</v>
      </c>
      <c r="I20" s="79">
        <v>4.75</v>
      </c>
      <c r="J20" s="25">
        <v>0.152</v>
      </c>
      <c r="K20" s="27"/>
    </row>
    <row r="21" spans="1:14" ht="35.049999999999997" customHeight="1" x14ac:dyDescent="0.3">
      <c r="A21" s="10" t="s">
        <v>743</v>
      </c>
      <c r="B21" s="27" t="s">
        <v>1031</v>
      </c>
      <c r="C21" s="315">
        <v>0</v>
      </c>
      <c r="D21" s="80">
        <v>7.0439999999999996</v>
      </c>
      <c r="E21" s="81">
        <v>1.1739999999999999</v>
      </c>
      <c r="F21" s="82">
        <v>0.17</v>
      </c>
      <c r="G21" s="29">
        <v>171.54</v>
      </c>
      <c r="H21" s="29">
        <v>3.14</v>
      </c>
      <c r="I21" s="79">
        <v>4.75</v>
      </c>
      <c r="J21" s="25">
        <v>0.152</v>
      </c>
      <c r="K21" s="27" t="s">
        <v>595</v>
      </c>
    </row>
    <row r="22" spans="1:14" ht="35.049999999999997" customHeight="1" x14ac:dyDescent="0.3">
      <c r="A22" s="10" t="s">
        <v>744</v>
      </c>
      <c r="B22" s="27" t="s">
        <v>1032</v>
      </c>
      <c r="C22" s="315">
        <v>0</v>
      </c>
      <c r="D22" s="80">
        <v>7.0439999999999996</v>
      </c>
      <c r="E22" s="81">
        <v>1.1739999999999999</v>
      </c>
      <c r="F22" s="82">
        <v>0.17</v>
      </c>
      <c r="G22" s="29">
        <v>401.55</v>
      </c>
      <c r="H22" s="29">
        <v>3.14</v>
      </c>
      <c r="I22" s="79">
        <v>4.75</v>
      </c>
      <c r="J22" s="25">
        <v>0.152</v>
      </c>
      <c r="K22" s="27"/>
    </row>
    <row r="23" spans="1:14" ht="35.049999999999997" customHeight="1" x14ac:dyDescent="0.3">
      <c r="A23" s="10" t="s">
        <v>745</v>
      </c>
      <c r="B23" s="27" t="s">
        <v>1033</v>
      </c>
      <c r="C23" s="315">
        <v>0</v>
      </c>
      <c r="D23" s="80">
        <v>7.0439999999999996</v>
      </c>
      <c r="E23" s="81">
        <v>1.1739999999999999</v>
      </c>
      <c r="F23" s="82">
        <v>0.17</v>
      </c>
      <c r="G23" s="29">
        <v>643.89</v>
      </c>
      <c r="H23" s="29">
        <v>3.14</v>
      </c>
      <c r="I23" s="79">
        <v>4.75</v>
      </c>
      <c r="J23" s="25">
        <v>0.152</v>
      </c>
      <c r="K23" s="27"/>
    </row>
    <row r="24" spans="1:14" ht="35.049999999999997" customHeight="1" x14ac:dyDescent="0.3">
      <c r="A24" s="10" t="s">
        <v>746</v>
      </c>
      <c r="B24" s="27" t="s">
        <v>1034</v>
      </c>
      <c r="C24" s="315">
        <v>0</v>
      </c>
      <c r="D24" s="80">
        <v>7.0439999999999996</v>
      </c>
      <c r="E24" s="81">
        <v>1.1739999999999999</v>
      </c>
      <c r="F24" s="82">
        <v>0.17</v>
      </c>
      <c r="G24" s="29">
        <v>1332.55</v>
      </c>
      <c r="H24" s="29">
        <v>3.14</v>
      </c>
      <c r="I24" s="79">
        <v>4.75</v>
      </c>
      <c r="J24" s="25">
        <v>0.152</v>
      </c>
      <c r="K24" s="27"/>
    </row>
    <row r="25" spans="1:14" ht="35.049999999999997" customHeight="1" x14ac:dyDescent="0.3">
      <c r="A25" s="10" t="s">
        <v>747</v>
      </c>
      <c r="B25" s="314" t="s">
        <v>480</v>
      </c>
      <c r="C25" s="315">
        <v>0</v>
      </c>
      <c r="D25" s="80">
        <v>5.6829999999999998</v>
      </c>
      <c r="E25" s="81">
        <v>0.86</v>
      </c>
      <c r="F25" s="82">
        <v>0.129</v>
      </c>
      <c r="G25" s="29">
        <v>56.51</v>
      </c>
      <c r="H25" s="29">
        <v>3.21</v>
      </c>
      <c r="I25" s="79">
        <v>5.51</v>
      </c>
      <c r="J25" s="25">
        <v>0.112</v>
      </c>
      <c r="K25" s="27"/>
    </row>
    <row r="26" spans="1:14" ht="35.049999999999997" customHeight="1" x14ac:dyDescent="0.3">
      <c r="A26" s="10" t="s">
        <v>748</v>
      </c>
      <c r="B26" s="314" t="s">
        <v>480</v>
      </c>
      <c r="C26" s="315">
        <v>0</v>
      </c>
      <c r="D26" s="80">
        <v>5.6829999999999998</v>
      </c>
      <c r="E26" s="81">
        <v>0.86</v>
      </c>
      <c r="F26" s="82">
        <v>0.129</v>
      </c>
      <c r="G26" s="29">
        <v>210.51</v>
      </c>
      <c r="H26" s="29">
        <v>3.21</v>
      </c>
      <c r="I26" s="79">
        <v>5.51</v>
      </c>
      <c r="J26" s="25">
        <v>0.112</v>
      </c>
      <c r="K26" s="27" t="s">
        <v>595</v>
      </c>
      <c r="N26" s="3"/>
    </row>
    <row r="27" spans="1:14" ht="35.049999999999997" customHeight="1" x14ac:dyDescent="0.3">
      <c r="A27" s="10" t="s">
        <v>749</v>
      </c>
      <c r="B27" s="314" t="s">
        <v>480</v>
      </c>
      <c r="C27" s="315">
        <v>0</v>
      </c>
      <c r="D27" s="80">
        <v>5.6829999999999998</v>
      </c>
      <c r="E27" s="81">
        <v>0.86</v>
      </c>
      <c r="F27" s="82">
        <v>0.129</v>
      </c>
      <c r="G27" s="29">
        <v>440.52</v>
      </c>
      <c r="H27" s="29">
        <v>3.21</v>
      </c>
      <c r="I27" s="79">
        <v>5.51</v>
      </c>
      <c r="J27" s="25">
        <v>0.112</v>
      </c>
      <c r="K27" s="27"/>
      <c r="N27" s="3"/>
    </row>
    <row r="28" spans="1:14" ht="35.049999999999997" customHeight="1" x14ac:dyDescent="0.3">
      <c r="A28" s="10" t="s">
        <v>750</v>
      </c>
      <c r="B28" s="314" t="s">
        <v>480</v>
      </c>
      <c r="C28" s="315">
        <v>0</v>
      </c>
      <c r="D28" s="80">
        <v>5.6829999999999998</v>
      </c>
      <c r="E28" s="81">
        <v>0.86</v>
      </c>
      <c r="F28" s="82">
        <v>0.129</v>
      </c>
      <c r="G28" s="29">
        <v>682.86</v>
      </c>
      <c r="H28" s="29">
        <v>3.21</v>
      </c>
      <c r="I28" s="79">
        <v>5.51</v>
      </c>
      <c r="J28" s="25">
        <v>0.112</v>
      </c>
      <c r="K28" s="27"/>
    </row>
    <row r="29" spans="1:14" ht="35.049999999999997" customHeight="1" x14ac:dyDescent="0.3">
      <c r="A29" s="10" t="s">
        <v>751</v>
      </c>
      <c r="B29" s="314" t="s">
        <v>480</v>
      </c>
      <c r="C29" s="315">
        <v>0</v>
      </c>
      <c r="D29" s="80">
        <v>5.6829999999999998</v>
      </c>
      <c r="E29" s="81">
        <v>0.86</v>
      </c>
      <c r="F29" s="82">
        <v>0.129</v>
      </c>
      <c r="G29" s="29">
        <v>1371.53</v>
      </c>
      <c r="H29" s="29">
        <v>3.21</v>
      </c>
      <c r="I29" s="79">
        <v>5.51</v>
      </c>
      <c r="J29" s="25">
        <v>0.112</v>
      </c>
      <c r="K29" s="27"/>
    </row>
    <row r="30" spans="1:14" ht="35.049999999999997" customHeight="1" x14ac:dyDescent="0.3">
      <c r="A30" s="10" t="s">
        <v>752</v>
      </c>
      <c r="B30" s="27" t="s">
        <v>1035</v>
      </c>
      <c r="C30" s="315">
        <v>0</v>
      </c>
      <c r="D30" s="80">
        <v>3.9129999999999998</v>
      </c>
      <c r="E30" s="81">
        <v>0.49299999999999999</v>
      </c>
      <c r="F30" s="82">
        <v>7.9000000000000001E-2</v>
      </c>
      <c r="G30" s="29">
        <v>124.2</v>
      </c>
      <c r="H30" s="29">
        <v>3.15</v>
      </c>
      <c r="I30" s="79">
        <v>5.74</v>
      </c>
      <c r="J30" s="25">
        <v>6.9000000000000006E-2</v>
      </c>
      <c r="K30" s="27"/>
    </row>
    <row r="31" spans="1:14" ht="35.049999999999997" customHeight="1" x14ac:dyDescent="0.3">
      <c r="A31" s="10" t="s">
        <v>753</v>
      </c>
      <c r="B31" s="27" t="s">
        <v>1036</v>
      </c>
      <c r="C31" s="315">
        <v>0</v>
      </c>
      <c r="D31" s="80">
        <v>3.9129999999999998</v>
      </c>
      <c r="E31" s="81">
        <v>0.49299999999999999</v>
      </c>
      <c r="F31" s="82">
        <v>7.9000000000000001E-2</v>
      </c>
      <c r="G31" s="29">
        <v>1106.3900000000001</v>
      </c>
      <c r="H31" s="29">
        <v>3.15</v>
      </c>
      <c r="I31" s="79">
        <v>5.74</v>
      </c>
      <c r="J31" s="25">
        <v>6.9000000000000006E-2</v>
      </c>
      <c r="K31" s="27" t="s">
        <v>480</v>
      </c>
    </row>
    <row r="32" spans="1:14" ht="35.049999999999997" customHeight="1" x14ac:dyDescent="0.3">
      <c r="A32" s="10" t="s">
        <v>754</v>
      </c>
      <c r="B32" s="27" t="s">
        <v>1037</v>
      </c>
      <c r="C32" s="315">
        <v>0</v>
      </c>
      <c r="D32" s="80">
        <v>3.9129999999999998</v>
      </c>
      <c r="E32" s="81">
        <v>0.49299999999999999</v>
      </c>
      <c r="F32" s="82">
        <v>7.9000000000000001E-2</v>
      </c>
      <c r="G32" s="29">
        <v>3334.67</v>
      </c>
      <c r="H32" s="29">
        <v>3.15</v>
      </c>
      <c r="I32" s="79">
        <v>5.74</v>
      </c>
      <c r="J32" s="25">
        <v>6.9000000000000006E-2</v>
      </c>
      <c r="K32" s="27"/>
    </row>
    <row r="33" spans="1:11" ht="35.049999999999997" customHeight="1" x14ac:dyDescent="0.3">
      <c r="A33" s="10" t="s">
        <v>755</v>
      </c>
      <c r="B33" s="27" t="s">
        <v>1038</v>
      </c>
      <c r="C33" s="315">
        <v>0</v>
      </c>
      <c r="D33" s="80">
        <v>3.9129999999999998</v>
      </c>
      <c r="E33" s="81">
        <v>0.49299999999999999</v>
      </c>
      <c r="F33" s="82">
        <v>7.9000000000000001E-2</v>
      </c>
      <c r="G33" s="29">
        <v>6854.13</v>
      </c>
      <c r="H33" s="29">
        <v>3.15</v>
      </c>
      <c r="I33" s="79">
        <v>5.74</v>
      </c>
      <c r="J33" s="25">
        <v>6.9000000000000006E-2</v>
      </c>
      <c r="K33" s="27"/>
    </row>
    <row r="34" spans="1:11" ht="35.049999999999997" customHeight="1" x14ac:dyDescent="0.3">
      <c r="A34" s="10" t="s">
        <v>756</v>
      </c>
      <c r="B34" s="27" t="s">
        <v>1039</v>
      </c>
      <c r="C34" s="315">
        <v>0</v>
      </c>
      <c r="D34" s="80">
        <v>3.9129999999999998</v>
      </c>
      <c r="E34" s="81">
        <v>0.49299999999999999</v>
      </c>
      <c r="F34" s="82">
        <v>7.9000000000000001E-2</v>
      </c>
      <c r="G34" s="29">
        <v>15818.55</v>
      </c>
      <c r="H34" s="29">
        <v>3.15</v>
      </c>
      <c r="I34" s="79">
        <v>5.74</v>
      </c>
      <c r="J34" s="25">
        <v>6.9000000000000006E-2</v>
      </c>
      <c r="K34" s="27"/>
    </row>
    <row r="35" spans="1:11" ht="35.049999999999997" customHeight="1" x14ac:dyDescent="0.3">
      <c r="A35" s="10" t="s">
        <v>565</v>
      </c>
      <c r="B35" s="27" t="s">
        <v>1321</v>
      </c>
      <c r="C35" s="315" t="s">
        <v>608</v>
      </c>
      <c r="D35" s="83">
        <v>16.736000000000001</v>
      </c>
      <c r="E35" s="84">
        <v>3.9470000000000001</v>
      </c>
      <c r="F35" s="82">
        <v>3.03</v>
      </c>
      <c r="G35" s="30"/>
      <c r="H35" s="30"/>
      <c r="I35" s="30"/>
      <c r="J35" s="26"/>
      <c r="K35" s="27" t="s">
        <v>595</v>
      </c>
    </row>
    <row r="36" spans="1:11" ht="35.049999999999997" customHeight="1" x14ac:dyDescent="0.3">
      <c r="A36" s="10" t="s">
        <v>609</v>
      </c>
      <c r="B36" s="28" t="s">
        <v>1040</v>
      </c>
      <c r="C36" s="353">
        <v>0</v>
      </c>
      <c r="D36" s="80">
        <v>-6.5190000000000001</v>
      </c>
      <c r="E36" s="81">
        <v>-1.1839999999999999</v>
      </c>
      <c r="F36" s="82">
        <v>-0.16700000000000001</v>
      </c>
      <c r="G36" s="29">
        <v>0</v>
      </c>
      <c r="H36" s="30"/>
      <c r="I36" s="30"/>
      <c r="J36" s="26"/>
      <c r="K36" s="27" t="s">
        <v>595</v>
      </c>
    </row>
    <row r="37" spans="1:11" ht="35.049999999999997" customHeight="1" x14ac:dyDescent="0.3">
      <c r="A37" s="10" t="s">
        <v>673</v>
      </c>
      <c r="B37" s="314" t="s">
        <v>480</v>
      </c>
      <c r="C37" s="315">
        <v>0</v>
      </c>
      <c r="D37" s="80">
        <v>-5.43</v>
      </c>
      <c r="E37" s="81">
        <v>-0.92200000000000004</v>
      </c>
      <c r="F37" s="82">
        <v>-0.13300000000000001</v>
      </c>
      <c r="G37" s="29">
        <v>0</v>
      </c>
      <c r="H37" s="30"/>
      <c r="I37" s="30"/>
      <c r="J37" s="26"/>
      <c r="K37" s="27" t="s">
        <v>595</v>
      </c>
    </row>
    <row r="38" spans="1:11" ht="35.049999999999997" customHeight="1" x14ac:dyDescent="0.3">
      <c r="A38" s="10" t="s">
        <v>589</v>
      </c>
      <c r="B38" s="28" t="s">
        <v>1041</v>
      </c>
      <c r="C38" s="315">
        <v>0</v>
      </c>
      <c r="D38" s="80">
        <v>-6.5190000000000001</v>
      </c>
      <c r="E38" s="81">
        <v>-1.1839999999999999</v>
      </c>
      <c r="F38" s="82">
        <v>-0.16700000000000001</v>
      </c>
      <c r="G38" s="29">
        <v>0</v>
      </c>
      <c r="H38" s="30"/>
      <c r="I38" s="30"/>
      <c r="J38" s="25">
        <v>0.126</v>
      </c>
      <c r="K38" s="27" t="s">
        <v>595</v>
      </c>
    </row>
    <row r="39" spans="1:11" ht="35.049999999999997" customHeight="1" x14ac:dyDescent="0.3">
      <c r="A39" s="10" t="s">
        <v>674</v>
      </c>
      <c r="B39" s="314" t="s">
        <v>480</v>
      </c>
      <c r="C39" s="315">
        <v>0</v>
      </c>
      <c r="D39" s="80">
        <v>-6.5190000000000001</v>
      </c>
      <c r="E39" s="81">
        <v>-1.1839999999999999</v>
      </c>
      <c r="F39" s="82">
        <v>-0.16700000000000001</v>
      </c>
      <c r="G39" s="29">
        <v>0</v>
      </c>
      <c r="H39" s="30"/>
      <c r="I39" s="30"/>
      <c r="J39" s="26"/>
      <c r="K39" s="27" t="s">
        <v>595</v>
      </c>
    </row>
    <row r="40" spans="1:11" ht="35.049999999999997" customHeight="1" x14ac:dyDescent="0.3">
      <c r="A40" s="10" t="s">
        <v>675</v>
      </c>
      <c r="B40" s="314" t="s">
        <v>480</v>
      </c>
      <c r="C40" s="315">
        <v>0</v>
      </c>
      <c r="D40" s="80">
        <v>-5.43</v>
      </c>
      <c r="E40" s="81">
        <v>-0.92200000000000004</v>
      </c>
      <c r="F40" s="82">
        <v>-0.13300000000000001</v>
      </c>
      <c r="G40" s="29">
        <v>0</v>
      </c>
      <c r="H40" s="30"/>
      <c r="I40" s="30"/>
      <c r="J40" s="25">
        <v>0.106</v>
      </c>
      <c r="K40" s="27" t="s">
        <v>595</v>
      </c>
    </row>
    <row r="41" spans="1:11" ht="35.049999999999997" customHeight="1" x14ac:dyDescent="0.3">
      <c r="A41" s="10" t="s">
        <v>676</v>
      </c>
      <c r="B41" s="314" t="s">
        <v>480</v>
      </c>
      <c r="C41" s="315">
        <v>0</v>
      </c>
      <c r="D41" s="80">
        <v>-5.43</v>
      </c>
      <c r="E41" s="81">
        <v>-0.92200000000000004</v>
      </c>
      <c r="F41" s="82">
        <v>-0.13300000000000001</v>
      </c>
      <c r="G41" s="29">
        <v>0</v>
      </c>
      <c r="H41" s="30"/>
      <c r="I41" s="30"/>
      <c r="J41" s="26"/>
      <c r="K41" s="27" t="s">
        <v>595</v>
      </c>
    </row>
    <row r="42" spans="1:11" ht="35.049999999999997" customHeight="1" x14ac:dyDescent="0.3">
      <c r="A42" s="10" t="s">
        <v>590</v>
      </c>
      <c r="B42" s="27" t="s">
        <v>1042</v>
      </c>
      <c r="C42" s="315">
        <v>0</v>
      </c>
      <c r="D42" s="80">
        <v>-4.1420000000000003</v>
      </c>
      <c r="E42" s="81">
        <v>-0.60099999999999998</v>
      </c>
      <c r="F42" s="82">
        <v>-9.0999999999999998E-2</v>
      </c>
      <c r="G42" s="29">
        <v>8.36</v>
      </c>
      <c r="H42" s="30"/>
      <c r="I42" s="30"/>
      <c r="J42" s="25">
        <v>0.08</v>
      </c>
      <c r="K42" s="27" t="s">
        <v>595</v>
      </c>
    </row>
    <row r="43" spans="1:11" ht="35.049999999999997" customHeight="1" x14ac:dyDescent="0.3">
      <c r="A43" s="10" t="s">
        <v>672</v>
      </c>
      <c r="B43" s="314" t="s">
        <v>480</v>
      </c>
      <c r="C43" s="315">
        <v>0</v>
      </c>
      <c r="D43" s="80">
        <v>-4.1420000000000003</v>
      </c>
      <c r="E43" s="81">
        <v>-0.60099999999999998</v>
      </c>
      <c r="F43" s="82">
        <v>-9.0999999999999998E-2</v>
      </c>
      <c r="G43" s="29">
        <v>8.36</v>
      </c>
      <c r="H43" s="30"/>
      <c r="I43" s="30"/>
      <c r="J43" s="26"/>
      <c r="K43" s="27" t="s">
        <v>595</v>
      </c>
    </row>
  </sheetData>
  <mergeCells count="13">
    <mergeCell ref="G9:H9"/>
    <mergeCell ref="I9:K9"/>
    <mergeCell ref="A2:K2"/>
    <mergeCell ref="A4:E4"/>
    <mergeCell ref="G4:K4"/>
    <mergeCell ref="C5:D5"/>
    <mergeCell ref="G5:H5"/>
    <mergeCell ref="C6:D6"/>
    <mergeCell ref="G6:H6"/>
    <mergeCell ref="C7:D7"/>
    <mergeCell ref="G7:H7"/>
    <mergeCell ref="B8:E8"/>
    <mergeCell ref="G8:H8"/>
  </mergeCells>
  <phoneticPr fontId="10" type="noConversion"/>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codeName="Sheet9">
    <pageSetUpPr fitToPage="1"/>
  </sheetPr>
  <dimension ref="A1:N43"/>
  <sheetViews>
    <sheetView topLeftCell="A14" zoomScale="50" zoomScaleNormal="50" zoomScaleSheetLayoutView="100" workbookViewId="0">
      <selection activeCell="B32" sqref="B32"/>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4" ht="40" customHeight="1" x14ac:dyDescent="0.3">
      <c r="A1" s="55" t="s">
        <v>19</v>
      </c>
      <c r="B1" s="42"/>
      <c r="C1" s="42"/>
      <c r="D1" s="42"/>
    </row>
    <row r="2" spans="1:14" ht="40" customHeight="1" x14ac:dyDescent="0.3">
      <c r="A2" s="433" t="str">
        <f>Overview!B4&amp;" - Effective from "&amp;Overview!D4&amp;" - Final LV and HV charges in SSE SEPD Area (GSP Group _H)"</f>
        <v>Indigo Power Limited - Effective from 1 April 2022 - Final LV and HV charges in SSE SEPD Area (GSP Group _H)</v>
      </c>
      <c r="B2" s="433"/>
      <c r="C2" s="433"/>
      <c r="D2" s="433"/>
      <c r="E2" s="433"/>
      <c r="F2" s="433"/>
      <c r="G2" s="433"/>
      <c r="H2" s="433"/>
      <c r="I2" s="433"/>
      <c r="J2" s="433"/>
      <c r="K2" s="433"/>
    </row>
    <row r="3" spans="1:14" s="42" customFormat="1" ht="40" customHeight="1" x14ac:dyDescent="0.3">
      <c r="A3" s="46"/>
      <c r="B3" s="46"/>
      <c r="C3" s="46"/>
      <c r="D3" s="46"/>
      <c r="E3" s="46"/>
      <c r="F3" s="46"/>
      <c r="G3" s="46"/>
      <c r="H3" s="46"/>
      <c r="I3" s="46"/>
      <c r="J3" s="46"/>
      <c r="K3" s="46"/>
      <c r="L3" s="31"/>
      <c r="M3" s="31"/>
    </row>
    <row r="4" spans="1:14" ht="40" customHeight="1" x14ac:dyDescent="0.3">
      <c r="A4" s="433" t="s">
        <v>308</v>
      </c>
      <c r="B4" s="433"/>
      <c r="C4" s="433"/>
      <c r="D4" s="433"/>
      <c r="E4" s="433"/>
      <c r="F4" s="46"/>
      <c r="G4" s="433" t="s">
        <v>307</v>
      </c>
      <c r="H4" s="433"/>
      <c r="I4" s="433"/>
      <c r="J4" s="433"/>
      <c r="K4" s="433"/>
    </row>
    <row r="5" spans="1:14" ht="40" customHeight="1" x14ac:dyDescent="0.3">
      <c r="A5" s="378" t="s">
        <v>13</v>
      </c>
      <c r="B5" s="248" t="s">
        <v>299</v>
      </c>
      <c r="C5" s="428" t="s">
        <v>300</v>
      </c>
      <c r="D5" s="429"/>
      <c r="E5" s="43" t="s">
        <v>301</v>
      </c>
      <c r="F5" s="46"/>
      <c r="G5" s="430"/>
      <c r="H5" s="431"/>
      <c r="I5" s="44" t="s">
        <v>305</v>
      </c>
      <c r="J5" s="45" t="s">
        <v>306</v>
      </c>
      <c r="K5" s="43" t="s">
        <v>301</v>
      </c>
      <c r="L5" s="46"/>
      <c r="N5" s="3"/>
    </row>
    <row r="6" spans="1:14" ht="40" customHeight="1" x14ac:dyDescent="0.3">
      <c r="A6" s="102" t="s">
        <v>593</v>
      </c>
      <c r="B6" s="13" t="s">
        <v>473</v>
      </c>
      <c r="C6" s="468" t="s">
        <v>595</v>
      </c>
      <c r="D6" s="468" t="s">
        <v>595</v>
      </c>
      <c r="E6" s="243" t="s">
        <v>595</v>
      </c>
      <c r="F6" s="46" t="s">
        <v>595</v>
      </c>
      <c r="G6" s="458" t="s">
        <v>640</v>
      </c>
      <c r="H6" s="458" t="s">
        <v>595</v>
      </c>
      <c r="I6" s="243" t="s">
        <v>595</v>
      </c>
      <c r="J6" s="241" t="s">
        <v>641</v>
      </c>
      <c r="K6" s="243" t="s">
        <v>595</v>
      </c>
      <c r="L6" s="46"/>
      <c r="N6" s="3"/>
    </row>
    <row r="7" spans="1:14" ht="40" customHeight="1" x14ac:dyDescent="0.3">
      <c r="A7" s="102" t="s">
        <v>593</v>
      </c>
      <c r="B7" s="243" t="s">
        <v>595</v>
      </c>
      <c r="C7" s="442" t="s">
        <v>642</v>
      </c>
      <c r="D7" s="443" t="s">
        <v>595</v>
      </c>
      <c r="E7" s="243" t="s">
        <v>595</v>
      </c>
      <c r="F7" s="46" t="s">
        <v>595</v>
      </c>
      <c r="G7" s="458" t="s">
        <v>643</v>
      </c>
      <c r="H7" s="458" t="s">
        <v>595</v>
      </c>
      <c r="I7" s="241" t="s">
        <v>473</v>
      </c>
      <c r="J7" s="241" t="s">
        <v>642</v>
      </c>
      <c r="K7" s="243" t="s">
        <v>595</v>
      </c>
      <c r="L7" s="46"/>
      <c r="N7" s="3"/>
    </row>
    <row r="8" spans="1:14" ht="40" customHeight="1" x14ac:dyDescent="0.3">
      <c r="A8" s="102" t="s">
        <v>593</v>
      </c>
      <c r="B8" s="243" t="s">
        <v>595</v>
      </c>
      <c r="C8" s="468" t="s">
        <v>595</v>
      </c>
      <c r="D8" s="468" t="s">
        <v>595</v>
      </c>
      <c r="E8" s="85" t="s">
        <v>644</v>
      </c>
      <c r="F8" s="46" t="s">
        <v>595</v>
      </c>
      <c r="G8" s="458" t="s">
        <v>645</v>
      </c>
      <c r="H8" s="458" t="s">
        <v>595</v>
      </c>
      <c r="I8" s="243" t="s">
        <v>595</v>
      </c>
      <c r="J8" s="243" t="s">
        <v>595</v>
      </c>
      <c r="K8" s="85" t="s">
        <v>644</v>
      </c>
      <c r="L8" s="46"/>
      <c r="N8" s="3"/>
    </row>
    <row r="9" spans="1:14" s="42" customFormat="1" ht="40" customHeight="1" x14ac:dyDescent="0.3">
      <c r="A9" s="269" t="s">
        <v>597</v>
      </c>
      <c r="B9" s="243" t="s">
        <v>595</v>
      </c>
      <c r="C9" s="469" t="s">
        <v>646</v>
      </c>
      <c r="D9" s="469" t="s">
        <v>595</v>
      </c>
      <c r="E9" s="85" t="s">
        <v>647</v>
      </c>
      <c r="F9" s="46" t="s">
        <v>595</v>
      </c>
      <c r="G9" s="458" t="s">
        <v>648</v>
      </c>
      <c r="H9" s="458" t="s">
        <v>595</v>
      </c>
      <c r="I9" s="243" t="s">
        <v>595</v>
      </c>
      <c r="J9" s="241" t="s">
        <v>646</v>
      </c>
      <c r="K9" s="85" t="s">
        <v>647</v>
      </c>
      <c r="L9" s="46"/>
      <c r="M9" s="31"/>
      <c r="N9" s="31"/>
    </row>
    <row r="10" spans="1:14" s="42" customFormat="1" ht="40" customHeight="1" x14ac:dyDescent="0.3">
      <c r="A10" s="242" t="s">
        <v>14</v>
      </c>
      <c r="B10" s="437" t="s">
        <v>15</v>
      </c>
      <c r="C10" s="446" t="s">
        <v>595</v>
      </c>
      <c r="D10" s="446" t="s">
        <v>595</v>
      </c>
      <c r="E10" s="438" t="s">
        <v>595</v>
      </c>
      <c r="F10" s="413" t="s">
        <v>480</v>
      </c>
      <c r="G10" s="458" t="s">
        <v>14</v>
      </c>
      <c r="H10" s="458" t="s">
        <v>595</v>
      </c>
      <c r="I10" s="458" t="s">
        <v>15</v>
      </c>
      <c r="J10" s="458" t="s">
        <v>595</v>
      </c>
      <c r="K10" s="458" t="s">
        <v>595</v>
      </c>
      <c r="L10" s="46"/>
      <c r="M10" s="31"/>
      <c r="N10" s="31"/>
    </row>
    <row r="11" spans="1:14"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4" ht="35.049999999999997" customHeight="1" x14ac:dyDescent="0.3">
      <c r="A12" s="10" t="s">
        <v>562</v>
      </c>
      <c r="B12" s="27" t="s">
        <v>1004</v>
      </c>
      <c r="C12" s="300" t="s">
        <v>566</v>
      </c>
      <c r="D12" s="80">
        <v>7.8330000000000002</v>
      </c>
      <c r="E12" s="81">
        <v>0.93700000000000006</v>
      </c>
      <c r="F12" s="82">
        <v>4.4999999999999998E-2</v>
      </c>
      <c r="G12" s="29">
        <v>21.32</v>
      </c>
      <c r="H12" s="30"/>
      <c r="I12" s="30"/>
      <c r="J12" s="26"/>
      <c r="K12" s="27" t="s">
        <v>480</v>
      </c>
    </row>
    <row r="13" spans="1:14" ht="35.049999999999997" customHeight="1" x14ac:dyDescent="0.3">
      <c r="A13" s="10" t="s">
        <v>563</v>
      </c>
      <c r="B13" s="27" t="s">
        <v>1005</v>
      </c>
      <c r="C13" s="300" t="s">
        <v>567</v>
      </c>
      <c r="D13" s="80">
        <v>7.8330000000000002</v>
      </c>
      <c r="E13" s="81">
        <v>0.93700000000000006</v>
      </c>
      <c r="F13" s="82">
        <v>4.4999999999999998E-2</v>
      </c>
      <c r="G13" s="30"/>
      <c r="H13" s="30"/>
      <c r="I13" s="30"/>
      <c r="J13" s="26"/>
      <c r="K13" s="27" t="s">
        <v>480</v>
      </c>
    </row>
    <row r="14" spans="1:14" ht="35.049999999999997" customHeight="1" x14ac:dyDescent="0.3">
      <c r="A14" s="10" t="s">
        <v>737</v>
      </c>
      <c r="B14" s="27" t="s">
        <v>1006</v>
      </c>
      <c r="C14" s="300" t="s">
        <v>568</v>
      </c>
      <c r="D14" s="80">
        <v>8.3360000000000003</v>
      </c>
      <c r="E14" s="81">
        <v>0.997</v>
      </c>
      <c r="F14" s="82">
        <v>4.8000000000000001E-2</v>
      </c>
      <c r="G14" s="29">
        <v>6.46</v>
      </c>
      <c r="H14" s="30"/>
      <c r="I14" s="30"/>
      <c r="J14" s="26"/>
      <c r="K14" s="27" t="s">
        <v>480</v>
      </c>
    </row>
    <row r="15" spans="1:14" ht="35.049999999999997" customHeight="1" x14ac:dyDescent="0.3">
      <c r="A15" s="10" t="s">
        <v>738</v>
      </c>
      <c r="B15" s="27" t="s">
        <v>1007</v>
      </c>
      <c r="C15" s="354" t="s">
        <v>921</v>
      </c>
      <c r="D15" s="80">
        <v>8.3360000000000003</v>
      </c>
      <c r="E15" s="81">
        <v>0.997</v>
      </c>
      <c r="F15" s="82">
        <v>4.8000000000000001E-2</v>
      </c>
      <c r="G15" s="29">
        <v>9.18</v>
      </c>
      <c r="H15" s="30"/>
      <c r="I15" s="30"/>
      <c r="J15" s="26"/>
      <c r="K15" s="27" t="s">
        <v>480</v>
      </c>
    </row>
    <row r="16" spans="1:14" ht="35.049999999999997" customHeight="1" x14ac:dyDescent="0.3">
      <c r="A16" s="10" t="s">
        <v>739</v>
      </c>
      <c r="B16" s="28" t="s">
        <v>1008</v>
      </c>
      <c r="C16" s="354" t="s">
        <v>921</v>
      </c>
      <c r="D16" s="80">
        <v>8.3360000000000003</v>
      </c>
      <c r="E16" s="81">
        <v>0.997</v>
      </c>
      <c r="F16" s="82">
        <v>4.8000000000000001E-2</v>
      </c>
      <c r="G16" s="29">
        <v>22.24</v>
      </c>
      <c r="H16" s="30"/>
      <c r="I16" s="30"/>
      <c r="J16" s="26"/>
      <c r="K16" s="27" t="s">
        <v>480</v>
      </c>
    </row>
    <row r="17" spans="1:11" ht="35.049999999999997" customHeight="1" x14ac:dyDescent="0.3">
      <c r="A17" s="10" t="s">
        <v>740</v>
      </c>
      <c r="B17" s="28" t="s">
        <v>1009</v>
      </c>
      <c r="C17" s="354" t="s">
        <v>921</v>
      </c>
      <c r="D17" s="80">
        <v>8.3360000000000003</v>
      </c>
      <c r="E17" s="81">
        <v>0.997</v>
      </c>
      <c r="F17" s="82">
        <v>4.8000000000000001E-2</v>
      </c>
      <c r="G17" s="29">
        <v>46.51</v>
      </c>
      <c r="H17" s="30"/>
      <c r="I17" s="30"/>
      <c r="J17" s="26"/>
      <c r="K17" s="27" t="s">
        <v>480</v>
      </c>
    </row>
    <row r="18" spans="1:11" ht="35.049999999999997" customHeight="1" x14ac:dyDescent="0.3">
      <c r="A18" s="10" t="s">
        <v>741</v>
      </c>
      <c r="B18" s="28" t="s">
        <v>1010</v>
      </c>
      <c r="C18" s="354" t="s">
        <v>921</v>
      </c>
      <c r="D18" s="80">
        <v>8.3360000000000003</v>
      </c>
      <c r="E18" s="81">
        <v>0.997</v>
      </c>
      <c r="F18" s="82">
        <v>4.8000000000000001E-2</v>
      </c>
      <c r="G18" s="29">
        <v>138.69999999999999</v>
      </c>
      <c r="H18" s="30"/>
      <c r="I18" s="30"/>
      <c r="J18" s="26"/>
      <c r="K18" s="27" t="s">
        <v>480</v>
      </c>
    </row>
    <row r="19" spans="1:11" ht="35.049999999999997" customHeight="1" x14ac:dyDescent="0.3">
      <c r="A19" s="10" t="s">
        <v>564</v>
      </c>
      <c r="B19" s="28" t="s">
        <v>1011</v>
      </c>
      <c r="C19" s="300" t="s">
        <v>569</v>
      </c>
      <c r="D19" s="80">
        <v>8.3360000000000003</v>
      </c>
      <c r="E19" s="81">
        <v>0.997</v>
      </c>
      <c r="F19" s="82">
        <v>4.8000000000000001E-2</v>
      </c>
      <c r="G19" s="30"/>
      <c r="H19" s="30"/>
      <c r="I19" s="30"/>
      <c r="J19" s="26"/>
      <c r="K19" s="27" t="s">
        <v>480</v>
      </c>
    </row>
    <row r="20" spans="1:11" ht="35.049999999999997" customHeight="1" x14ac:dyDescent="0.3">
      <c r="A20" s="10" t="s">
        <v>742</v>
      </c>
      <c r="B20" s="24" t="s">
        <v>1181</v>
      </c>
      <c r="C20" s="315">
        <v>0</v>
      </c>
      <c r="D20" s="80">
        <v>6.2060000000000004</v>
      </c>
      <c r="E20" s="81">
        <v>0.64700000000000002</v>
      </c>
      <c r="F20" s="82">
        <v>2.9000000000000001E-2</v>
      </c>
      <c r="G20" s="29">
        <v>13.82</v>
      </c>
      <c r="H20" s="29">
        <v>3.15</v>
      </c>
      <c r="I20" s="79">
        <v>6.22</v>
      </c>
      <c r="J20" s="25">
        <v>0.21199999999999999</v>
      </c>
      <c r="K20" s="27"/>
    </row>
    <row r="21" spans="1:11" ht="35.049999999999997" customHeight="1" x14ac:dyDescent="0.3">
      <c r="A21" s="10" t="s">
        <v>743</v>
      </c>
      <c r="B21" s="27" t="s">
        <v>1012</v>
      </c>
      <c r="C21" s="315">
        <v>0</v>
      </c>
      <c r="D21" s="80">
        <v>6.2060000000000004</v>
      </c>
      <c r="E21" s="81">
        <v>0.64700000000000002</v>
      </c>
      <c r="F21" s="82">
        <v>2.9000000000000001E-2</v>
      </c>
      <c r="G21" s="29">
        <v>210.93</v>
      </c>
      <c r="H21" s="29">
        <v>3.15</v>
      </c>
      <c r="I21" s="79">
        <v>6.22</v>
      </c>
      <c r="J21" s="25">
        <v>0.21199999999999999</v>
      </c>
      <c r="K21" s="27"/>
    </row>
    <row r="22" spans="1:11" ht="35.049999999999997" customHeight="1" x14ac:dyDescent="0.3">
      <c r="A22" s="10" t="s">
        <v>744</v>
      </c>
      <c r="B22" s="27" t="s">
        <v>1013</v>
      </c>
      <c r="C22" s="315">
        <v>0</v>
      </c>
      <c r="D22" s="80">
        <v>6.2060000000000004</v>
      </c>
      <c r="E22" s="81">
        <v>0.64700000000000002</v>
      </c>
      <c r="F22" s="82">
        <v>2.9000000000000001E-2</v>
      </c>
      <c r="G22" s="29">
        <v>383.29</v>
      </c>
      <c r="H22" s="29">
        <v>3.15</v>
      </c>
      <c r="I22" s="79">
        <v>6.22</v>
      </c>
      <c r="J22" s="25">
        <v>0.21199999999999999</v>
      </c>
      <c r="K22" s="27"/>
    </row>
    <row r="23" spans="1:11" ht="35.049999999999997" customHeight="1" x14ac:dyDescent="0.3">
      <c r="A23" s="10" t="s">
        <v>745</v>
      </c>
      <c r="B23" s="27" t="s">
        <v>1014</v>
      </c>
      <c r="C23" s="315">
        <v>0</v>
      </c>
      <c r="D23" s="80">
        <v>6.2060000000000004</v>
      </c>
      <c r="E23" s="81">
        <v>0.64700000000000002</v>
      </c>
      <c r="F23" s="82">
        <v>2.9000000000000001E-2</v>
      </c>
      <c r="G23" s="29">
        <v>588.52</v>
      </c>
      <c r="H23" s="29">
        <v>3.15</v>
      </c>
      <c r="I23" s="79">
        <v>6.22</v>
      </c>
      <c r="J23" s="25">
        <v>0.21199999999999999</v>
      </c>
      <c r="K23" s="27"/>
    </row>
    <row r="24" spans="1:11" ht="35.049999999999997" customHeight="1" x14ac:dyDescent="0.3">
      <c r="A24" s="10" t="s">
        <v>746</v>
      </c>
      <c r="B24" s="27" t="s">
        <v>1015</v>
      </c>
      <c r="C24" s="315">
        <v>0</v>
      </c>
      <c r="D24" s="80">
        <v>6.2060000000000004</v>
      </c>
      <c r="E24" s="81">
        <v>0.64700000000000002</v>
      </c>
      <c r="F24" s="82">
        <v>2.9000000000000001E-2</v>
      </c>
      <c r="G24" s="29">
        <v>1557.22</v>
      </c>
      <c r="H24" s="29">
        <v>3.15</v>
      </c>
      <c r="I24" s="79">
        <v>6.22</v>
      </c>
      <c r="J24" s="25">
        <v>0.21199999999999999</v>
      </c>
      <c r="K24" s="27"/>
    </row>
    <row r="25" spans="1:11" ht="35.049999999999997" customHeight="1" x14ac:dyDescent="0.3">
      <c r="A25" s="10" t="s">
        <v>747</v>
      </c>
      <c r="B25" s="314" t="s">
        <v>480</v>
      </c>
      <c r="C25" s="315">
        <v>0</v>
      </c>
      <c r="D25" s="80">
        <v>4.0410000000000004</v>
      </c>
      <c r="E25" s="81">
        <v>0.29699999999999999</v>
      </c>
      <c r="F25" s="82">
        <v>0.01</v>
      </c>
      <c r="G25" s="29">
        <v>31.44</v>
      </c>
      <c r="H25" s="29">
        <v>4.46</v>
      </c>
      <c r="I25" s="79">
        <v>5.94</v>
      </c>
      <c r="J25" s="25">
        <v>0.121</v>
      </c>
      <c r="K25" s="27"/>
    </row>
    <row r="26" spans="1:11" ht="35.049999999999997" customHeight="1" x14ac:dyDescent="0.3">
      <c r="A26" s="10" t="s">
        <v>748</v>
      </c>
      <c r="B26" s="314" t="s">
        <v>480</v>
      </c>
      <c r="C26" s="315">
        <v>0</v>
      </c>
      <c r="D26" s="80">
        <v>4.0410000000000004</v>
      </c>
      <c r="E26" s="81">
        <v>0.29699999999999999</v>
      </c>
      <c r="F26" s="82">
        <v>0.01</v>
      </c>
      <c r="G26" s="29">
        <v>228.55</v>
      </c>
      <c r="H26" s="29">
        <v>4.46</v>
      </c>
      <c r="I26" s="79">
        <v>5.94</v>
      </c>
      <c r="J26" s="25">
        <v>0.121</v>
      </c>
      <c r="K26" s="27"/>
    </row>
    <row r="27" spans="1:11" ht="35.049999999999997" customHeight="1" x14ac:dyDescent="0.3">
      <c r="A27" s="10" t="s">
        <v>749</v>
      </c>
      <c r="B27" s="314" t="s">
        <v>480</v>
      </c>
      <c r="C27" s="315">
        <v>0</v>
      </c>
      <c r="D27" s="80">
        <v>4.0410000000000004</v>
      </c>
      <c r="E27" s="81">
        <v>0.29699999999999999</v>
      </c>
      <c r="F27" s="82">
        <v>0.01</v>
      </c>
      <c r="G27" s="29">
        <v>400.91</v>
      </c>
      <c r="H27" s="29">
        <v>4.46</v>
      </c>
      <c r="I27" s="79">
        <v>5.94</v>
      </c>
      <c r="J27" s="25">
        <v>0.121</v>
      </c>
      <c r="K27" s="27"/>
    </row>
    <row r="28" spans="1:11" ht="35.049999999999997" customHeight="1" x14ac:dyDescent="0.3">
      <c r="A28" s="10" t="s">
        <v>750</v>
      </c>
      <c r="B28" s="314" t="s">
        <v>480</v>
      </c>
      <c r="C28" s="315">
        <v>0</v>
      </c>
      <c r="D28" s="80">
        <v>4.0410000000000004</v>
      </c>
      <c r="E28" s="81">
        <v>0.29699999999999999</v>
      </c>
      <c r="F28" s="82">
        <v>0.01</v>
      </c>
      <c r="G28" s="29">
        <v>606.14</v>
      </c>
      <c r="H28" s="29">
        <v>4.46</v>
      </c>
      <c r="I28" s="79">
        <v>5.94</v>
      </c>
      <c r="J28" s="25">
        <v>0.121</v>
      </c>
      <c r="K28" s="27"/>
    </row>
    <row r="29" spans="1:11" ht="35.049999999999997" customHeight="1" x14ac:dyDescent="0.3">
      <c r="A29" s="10" t="s">
        <v>751</v>
      </c>
      <c r="B29" s="314" t="s">
        <v>480</v>
      </c>
      <c r="C29" s="315">
        <v>0</v>
      </c>
      <c r="D29" s="80">
        <v>4.0410000000000004</v>
      </c>
      <c r="E29" s="81">
        <v>0.29699999999999999</v>
      </c>
      <c r="F29" s="82">
        <v>0.01</v>
      </c>
      <c r="G29" s="29">
        <v>1574.84</v>
      </c>
      <c r="H29" s="29">
        <v>4.46</v>
      </c>
      <c r="I29" s="79">
        <v>5.94</v>
      </c>
      <c r="J29" s="25">
        <v>0.121</v>
      </c>
      <c r="K29" s="27"/>
    </row>
    <row r="30" spans="1:11" ht="35.049999999999997" customHeight="1" x14ac:dyDescent="0.3">
      <c r="A30" s="10" t="s">
        <v>752</v>
      </c>
      <c r="B30" s="27" t="s">
        <v>1016</v>
      </c>
      <c r="C30" s="315">
        <v>0</v>
      </c>
      <c r="D30" s="80">
        <v>3.1379999999999999</v>
      </c>
      <c r="E30" s="81">
        <v>0.20799999999999999</v>
      </c>
      <c r="F30" s="82">
        <v>6.0000000000000001E-3</v>
      </c>
      <c r="G30" s="29">
        <v>142.28</v>
      </c>
      <c r="H30" s="29">
        <v>5.38</v>
      </c>
      <c r="I30" s="79">
        <v>6.59</v>
      </c>
      <c r="J30" s="25">
        <v>9.0999999999999998E-2</v>
      </c>
      <c r="K30" s="27"/>
    </row>
    <row r="31" spans="1:11" ht="35.049999999999997" customHeight="1" x14ac:dyDescent="0.3">
      <c r="A31" s="10" t="s">
        <v>753</v>
      </c>
      <c r="B31" s="27" t="s">
        <v>1017</v>
      </c>
      <c r="C31" s="315">
        <v>0</v>
      </c>
      <c r="D31" s="80">
        <v>3.1379999999999999</v>
      </c>
      <c r="E31" s="81">
        <v>0.20799999999999999</v>
      </c>
      <c r="F31" s="82">
        <v>6.0000000000000001E-3</v>
      </c>
      <c r="G31" s="29">
        <v>984.84</v>
      </c>
      <c r="H31" s="29">
        <v>5.38</v>
      </c>
      <c r="I31" s="79">
        <v>6.59</v>
      </c>
      <c r="J31" s="25">
        <v>9.0999999999999998E-2</v>
      </c>
      <c r="K31" s="27"/>
    </row>
    <row r="32" spans="1:11" ht="35.049999999999997" customHeight="1" x14ac:dyDescent="0.3">
      <c r="A32" s="10" t="s">
        <v>754</v>
      </c>
      <c r="B32" s="27" t="s">
        <v>1333</v>
      </c>
      <c r="C32" s="315">
        <v>0</v>
      </c>
      <c r="D32" s="80">
        <v>3.1379999999999999</v>
      </c>
      <c r="E32" s="81">
        <v>0.20799999999999999</v>
      </c>
      <c r="F32" s="82">
        <v>6.0000000000000001E-3</v>
      </c>
      <c r="G32" s="29">
        <v>2904.42</v>
      </c>
      <c r="H32" s="29">
        <v>5.38</v>
      </c>
      <c r="I32" s="79">
        <v>6.59</v>
      </c>
      <c r="J32" s="25">
        <v>9.0999999999999998E-2</v>
      </c>
      <c r="K32" s="27"/>
    </row>
    <row r="33" spans="1:11" ht="35.049999999999997" customHeight="1" x14ac:dyDescent="0.3">
      <c r="A33" s="10" t="s">
        <v>755</v>
      </c>
      <c r="B33" s="27" t="s">
        <v>1018</v>
      </c>
      <c r="C33" s="315">
        <v>0</v>
      </c>
      <c r="D33" s="80">
        <v>3.1379999999999999</v>
      </c>
      <c r="E33" s="81">
        <v>0.20799999999999999</v>
      </c>
      <c r="F33" s="82">
        <v>6.0000000000000001E-3</v>
      </c>
      <c r="G33" s="29">
        <v>5360.68</v>
      </c>
      <c r="H33" s="29">
        <v>5.38</v>
      </c>
      <c r="I33" s="79">
        <v>6.59</v>
      </c>
      <c r="J33" s="25">
        <v>9.0999999999999998E-2</v>
      </c>
      <c r="K33" s="27"/>
    </row>
    <row r="34" spans="1:11" ht="35.049999999999997" customHeight="1" x14ac:dyDescent="0.3">
      <c r="A34" s="10" t="s">
        <v>756</v>
      </c>
      <c r="B34" s="27" t="s">
        <v>1019</v>
      </c>
      <c r="C34" s="315">
        <v>0</v>
      </c>
      <c r="D34" s="80">
        <v>3.1379999999999999</v>
      </c>
      <c r="E34" s="81">
        <v>0.20799999999999999</v>
      </c>
      <c r="F34" s="82">
        <v>6.0000000000000001E-3</v>
      </c>
      <c r="G34" s="29">
        <v>17433.990000000002</v>
      </c>
      <c r="H34" s="29">
        <v>5.38</v>
      </c>
      <c r="I34" s="79">
        <v>6.59</v>
      </c>
      <c r="J34" s="25">
        <v>9.0999999999999998E-2</v>
      </c>
      <c r="K34" s="27"/>
    </row>
    <row r="35" spans="1:11" ht="35.049999999999997" customHeight="1" x14ac:dyDescent="0.3">
      <c r="A35" s="10" t="s">
        <v>565</v>
      </c>
      <c r="B35" s="27" t="s">
        <v>1320</v>
      </c>
      <c r="C35" s="315" t="s">
        <v>608</v>
      </c>
      <c r="D35" s="83">
        <v>14.773999999999999</v>
      </c>
      <c r="E35" s="84">
        <v>3.53</v>
      </c>
      <c r="F35" s="82">
        <v>2.641</v>
      </c>
      <c r="G35" s="30"/>
      <c r="H35" s="30"/>
      <c r="I35" s="30"/>
      <c r="J35" s="26"/>
      <c r="K35" s="27"/>
    </row>
    <row r="36" spans="1:11" ht="35.049999999999997" customHeight="1" x14ac:dyDescent="0.3">
      <c r="A36" s="10" t="s">
        <v>609</v>
      </c>
      <c r="B36" s="28" t="s">
        <v>1020</v>
      </c>
      <c r="C36" s="353">
        <v>0</v>
      </c>
      <c r="D36" s="80">
        <v>-5.5389999999999997</v>
      </c>
      <c r="E36" s="81">
        <v>-0.66300000000000003</v>
      </c>
      <c r="F36" s="82">
        <v>-3.2000000000000001E-2</v>
      </c>
      <c r="G36" s="29">
        <v>0</v>
      </c>
      <c r="H36" s="30"/>
      <c r="I36" s="30"/>
      <c r="J36" s="26"/>
      <c r="K36" s="27"/>
    </row>
    <row r="37" spans="1:11" ht="35.049999999999997" customHeight="1" x14ac:dyDescent="0.3">
      <c r="A37" s="10" t="s">
        <v>673</v>
      </c>
      <c r="B37" s="314" t="s">
        <v>480</v>
      </c>
      <c r="C37" s="315">
        <v>0</v>
      </c>
      <c r="D37" s="80">
        <v>-4.9610000000000003</v>
      </c>
      <c r="E37" s="81">
        <v>-0.54700000000000004</v>
      </c>
      <c r="F37" s="82">
        <v>-2.5000000000000001E-2</v>
      </c>
      <c r="G37" s="29">
        <v>0</v>
      </c>
      <c r="H37" s="30"/>
      <c r="I37" s="30"/>
      <c r="J37" s="26"/>
      <c r="K37" s="27"/>
    </row>
    <row r="38" spans="1:11" ht="35.049999999999997" customHeight="1" x14ac:dyDescent="0.3">
      <c r="A38" s="10" t="s">
        <v>589</v>
      </c>
      <c r="B38" s="28" t="s">
        <v>1021</v>
      </c>
      <c r="C38" s="315">
        <v>0</v>
      </c>
      <c r="D38" s="80">
        <v>-5.5389999999999997</v>
      </c>
      <c r="E38" s="81">
        <v>-0.66300000000000003</v>
      </c>
      <c r="F38" s="82">
        <v>-3.2000000000000001E-2</v>
      </c>
      <c r="G38" s="29">
        <v>0</v>
      </c>
      <c r="H38" s="30"/>
      <c r="I38" s="30"/>
      <c r="J38" s="25">
        <v>0.20599999999999999</v>
      </c>
      <c r="K38" s="27"/>
    </row>
    <row r="39" spans="1:11" ht="35.049999999999997" customHeight="1" x14ac:dyDescent="0.3">
      <c r="A39" s="10" t="s">
        <v>674</v>
      </c>
      <c r="B39" s="314" t="s">
        <v>480</v>
      </c>
      <c r="C39" s="315">
        <v>0</v>
      </c>
      <c r="D39" s="80">
        <v>-5.5389999999999997</v>
      </c>
      <c r="E39" s="81">
        <v>-0.66300000000000003</v>
      </c>
      <c r="F39" s="82">
        <v>-3.2000000000000001E-2</v>
      </c>
      <c r="G39" s="29">
        <v>0</v>
      </c>
      <c r="H39" s="30"/>
      <c r="I39" s="30"/>
      <c r="J39" s="26"/>
      <c r="K39" s="27"/>
    </row>
    <row r="40" spans="1:11" ht="35.049999999999997" customHeight="1" x14ac:dyDescent="0.3">
      <c r="A40" s="10" t="s">
        <v>675</v>
      </c>
      <c r="B40" s="314" t="s">
        <v>480</v>
      </c>
      <c r="C40" s="315">
        <v>0</v>
      </c>
      <c r="D40" s="80">
        <v>-4.9610000000000003</v>
      </c>
      <c r="E40" s="81">
        <v>-0.54700000000000004</v>
      </c>
      <c r="F40" s="82">
        <v>-2.5000000000000001E-2</v>
      </c>
      <c r="G40" s="29">
        <v>0</v>
      </c>
      <c r="H40" s="30"/>
      <c r="I40" s="30"/>
      <c r="J40" s="25">
        <v>0.17599999999999999</v>
      </c>
      <c r="K40" s="27"/>
    </row>
    <row r="41" spans="1:11" ht="35.049999999999997" customHeight="1" x14ac:dyDescent="0.3">
      <c r="A41" s="10" t="s">
        <v>676</v>
      </c>
      <c r="B41" s="314" t="s">
        <v>480</v>
      </c>
      <c r="C41" s="315">
        <v>0</v>
      </c>
      <c r="D41" s="80">
        <v>-4.9610000000000003</v>
      </c>
      <c r="E41" s="81">
        <v>-0.54700000000000004</v>
      </c>
      <c r="F41" s="82">
        <v>-2.5000000000000001E-2</v>
      </c>
      <c r="G41" s="29">
        <v>0</v>
      </c>
      <c r="H41" s="30"/>
      <c r="I41" s="30"/>
      <c r="J41" s="26"/>
      <c r="K41" s="27"/>
    </row>
    <row r="42" spans="1:11" ht="35.049999999999997" customHeight="1" x14ac:dyDescent="0.3">
      <c r="A42" s="10" t="s">
        <v>590</v>
      </c>
      <c r="B42" s="27" t="s">
        <v>1022</v>
      </c>
      <c r="C42" s="315">
        <v>0</v>
      </c>
      <c r="D42" s="80">
        <v>-3.84</v>
      </c>
      <c r="E42" s="81">
        <v>-0.28100000000000003</v>
      </c>
      <c r="F42" s="82">
        <v>-8.9999999999999993E-3</v>
      </c>
      <c r="G42" s="29">
        <v>284.60000000000002</v>
      </c>
      <c r="H42" s="30"/>
      <c r="I42" s="30"/>
      <c r="J42" s="25">
        <v>0.154</v>
      </c>
      <c r="K42" s="27"/>
    </row>
    <row r="43" spans="1:11" ht="35.049999999999997" customHeight="1" x14ac:dyDescent="0.3">
      <c r="A43" s="10" t="s">
        <v>672</v>
      </c>
      <c r="B43" s="314" t="s">
        <v>480</v>
      </c>
      <c r="C43" s="315">
        <v>0</v>
      </c>
      <c r="D43" s="80">
        <v>-3.84</v>
      </c>
      <c r="E43" s="81">
        <v>-0.28100000000000003</v>
      </c>
      <c r="F43" s="82">
        <v>-8.9999999999999993E-3</v>
      </c>
      <c r="G43" s="29">
        <v>284.60000000000002</v>
      </c>
      <c r="H43" s="30"/>
      <c r="I43" s="30"/>
      <c r="J43" s="26"/>
      <c r="K43" s="27"/>
    </row>
  </sheetData>
  <mergeCells count="16">
    <mergeCell ref="C8:D8"/>
    <mergeCell ref="C9:D9"/>
    <mergeCell ref="B10:E10"/>
    <mergeCell ref="I10:K10"/>
    <mergeCell ref="C7:D7"/>
    <mergeCell ref="G7:H7"/>
    <mergeCell ref="G8:H8"/>
    <mergeCell ref="G9:H9"/>
    <mergeCell ref="G10:H10"/>
    <mergeCell ref="C6:D6"/>
    <mergeCell ref="G6:H6"/>
    <mergeCell ref="A2:K2"/>
    <mergeCell ref="A4:E4"/>
    <mergeCell ref="G4:K4"/>
    <mergeCell ref="C5:D5"/>
    <mergeCell ref="G5:H5"/>
  </mergeCells>
  <phoneticPr fontId="10" type="noConversion"/>
  <hyperlinks>
    <hyperlink ref="A1" location="Overview!A1" display="Back to Overview" xr:uid="{3691775D-A01B-4908-97D4-313B5B57132E}"/>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43"/>
  <sheetViews>
    <sheetView topLeftCell="A22" zoomScale="50" zoomScaleNormal="50" zoomScaleSheetLayoutView="100" workbookViewId="0">
      <selection activeCell="B36" sqref="B36"/>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5" t="s">
        <v>19</v>
      </c>
      <c r="B1" s="46"/>
      <c r="C1" s="46"/>
      <c r="D1" s="46"/>
      <c r="E1" s="432" t="s">
        <v>463</v>
      </c>
      <c r="F1" s="432"/>
      <c r="G1" s="432"/>
      <c r="H1" s="432"/>
      <c r="I1" s="432"/>
      <c r="J1" s="432"/>
      <c r="K1" s="432"/>
      <c r="L1" s="235"/>
      <c r="M1" s="235"/>
      <c r="N1" s="235"/>
      <c r="O1" s="235"/>
    </row>
    <row r="2" spans="1:15" ht="40" customHeight="1" x14ac:dyDescent="0.3">
      <c r="A2" s="433" t="str">
        <f>Overview!B4&amp;" - Effective from "&amp;Overview!D4&amp;" - Final LV and HV charges in UKPN SPN Area (GSP Group _J)"</f>
        <v>Indigo Power Limited - Effective from 1 April 2022 - Final LV and HV charges in UKPN SPN Area (GSP Group _J)</v>
      </c>
      <c r="B2" s="433"/>
      <c r="C2" s="433"/>
      <c r="D2" s="433"/>
      <c r="E2" s="433"/>
      <c r="F2" s="433"/>
      <c r="G2" s="433"/>
      <c r="H2" s="433"/>
      <c r="I2" s="433"/>
      <c r="J2" s="433"/>
      <c r="K2" s="433"/>
    </row>
    <row r="3" spans="1:15" s="42" customFormat="1" ht="40" customHeight="1" x14ac:dyDescent="0.3">
      <c r="A3" s="46"/>
      <c r="B3" s="46"/>
      <c r="C3" s="46"/>
      <c r="D3" s="46"/>
      <c r="E3" s="46"/>
      <c r="F3" s="46"/>
      <c r="G3" s="46"/>
      <c r="H3" s="46"/>
      <c r="I3" s="46"/>
      <c r="J3" s="46"/>
      <c r="K3" s="46"/>
      <c r="L3" s="31"/>
      <c r="M3" s="31"/>
    </row>
    <row r="4" spans="1:15" ht="40" customHeight="1" x14ac:dyDescent="0.3">
      <c r="A4" s="434" t="s">
        <v>308</v>
      </c>
      <c r="B4" s="435"/>
      <c r="C4" s="435"/>
      <c r="D4" s="435"/>
      <c r="E4" s="436"/>
      <c r="F4" s="46"/>
      <c r="G4" s="434" t="s">
        <v>307</v>
      </c>
      <c r="H4" s="435"/>
      <c r="I4" s="435"/>
      <c r="J4" s="435"/>
      <c r="K4" s="436"/>
    </row>
    <row r="5" spans="1:15" ht="40" customHeight="1" x14ac:dyDescent="0.3">
      <c r="A5" s="378" t="s">
        <v>13</v>
      </c>
      <c r="B5" s="248" t="s">
        <v>299</v>
      </c>
      <c r="C5" s="455" t="s">
        <v>300</v>
      </c>
      <c r="D5" s="456"/>
      <c r="E5" s="43" t="s">
        <v>301</v>
      </c>
      <c r="F5" s="46"/>
      <c r="G5" s="430"/>
      <c r="H5" s="431"/>
      <c r="I5" s="44" t="s">
        <v>305</v>
      </c>
      <c r="J5" s="45" t="s">
        <v>306</v>
      </c>
      <c r="K5" s="43" t="s">
        <v>301</v>
      </c>
      <c r="L5" s="46"/>
      <c r="N5" s="3"/>
    </row>
    <row r="6" spans="1:15" ht="40" customHeight="1" x14ac:dyDescent="0.3">
      <c r="A6" s="102" t="s">
        <v>593</v>
      </c>
      <c r="B6" s="13" t="s">
        <v>465</v>
      </c>
      <c r="C6" s="442" t="s">
        <v>594</v>
      </c>
      <c r="D6" s="443" t="s">
        <v>595</v>
      </c>
      <c r="E6" s="85" t="s">
        <v>596</v>
      </c>
      <c r="F6" s="46" t="s">
        <v>595</v>
      </c>
      <c r="G6" s="437" t="s">
        <v>303</v>
      </c>
      <c r="H6" s="438" t="s">
        <v>595</v>
      </c>
      <c r="I6" s="13" t="s">
        <v>465</v>
      </c>
      <c r="J6" s="241" t="s">
        <v>594</v>
      </c>
      <c r="K6" s="85" t="s">
        <v>596</v>
      </c>
      <c r="L6" s="46"/>
      <c r="N6" s="3"/>
    </row>
    <row r="7" spans="1:15" ht="40" customHeight="1" x14ac:dyDescent="0.3">
      <c r="A7" s="102" t="s">
        <v>597</v>
      </c>
      <c r="B7" s="243" t="s">
        <v>595</v>
      </c>
      <c r="C7" s="453" t="s">
        <v>595</v>
      </c>
      <c r="D7" s="454" t="s">
        <v>595</v>
      </c>
      <c r="E7" s="241" t="s">
        <v>598</v>
      </c>
      <c r="F7" s="46" t="s">
        <v>595</v>
      </c>
      <c r="G7" s="437" t="s">
        <v>599</v>
      </c>
      <c r="H7" s="438" t="s">
        <v>595</v>
      </c>
      <c r="I7" s="243" t="s">
        <v>595</v>
      </c>
      <c r="J7" s="241" t="s">
        <v>600</v>
      </c>
      <c r="K7" s="85" t="s">
        <v>596</v>
      </c>
      <c r="L7" s="46"/>
      <c r="N7" s="3"/>
    </row>
    <row r="8" spans="1:15" ht="40" customHeight="1" x14ac:dyDescent="0.3">
      <c r="A8" s="242" t="s">
        <v>14</v>
      </c>
      <c r="B8" s="437" t="s">
        <v>466</v>
      </c>
      <c r="C8" s="446" t="s">
        <v>595</v>
      </c>
      <c r="D8" s="446" t="s">
        <v>595</v>
      </c>
      <c r="E8" s="438" t="s">
        <v>595</v>
      </c>
      <c r="F8" s="46" t="s">
        <v>595</v>
      </c>
      <c r="G8" s="437" t="s">
        <v>597</v>
      </c>
      <c r="H8" s="438" t="s">
        <v>595</v>
      </c>
      <c r="I8" s="243" t="s">
        <v>595</v>
      </c>
      <c r="J8" s="243" t="s">
        <v>595</v>
      </c>
      <c r="K8" s="241" t="s">
        <v>598</v>
      </c>
      <c r="L8" s="46"/>
      <c r="N8" s="3"/>
    </row>
    <row r="9" spans="1:15" s="42" customFormat="1" ht="40" customHeight="1" x14ac:dyDescent="0.3">
      <c r="A9" s="46" t="s">
        <v>595</v>
      </c>
      <c r="B9" s="46" t="s">
        <v>595</v>
      </c>
      <c r="C9" s="46" t="s">
        <v>595</v>
      </c>
      <c r="D9" s="46" t="s">
        <v>595</v>
      </c>
      <c r="E9" s="46" t="s">
        <v>595</v>
      </c>
      <c r="F9" s="46" t="s">
        <v>595</v>
      </c>
      <c r="G9" s="437" t="s">
        <v>1281</v>
      </c>
      <c r="H9" s="438" t="s">
        <v>595</v>
      </c>
      <c r="I9" s="437" t="s">
        <v>466</v>
      </c>
      <c r="J9" s="446" t="s">
        <v>595</v>
      </c>
      <c r="K9" s="438" t="s">
        <v>595</v>
      </c>
      <c r="L9" s="31"/>
      <c r="M9" s="31"/>
    </row>
    <row r="10" spans="1:15" s="42" customFormat="1" ht="40" customHeight="1" x14ac:dyDescent="0.3">
      <c r="A10" s="46"/>
      <c r="B10" s="46"/>
      <c r="C10" s="46"/>
      <c r="D10" s="46"/>
      <c r="E10" s="46"/>
      <c r="F10" s="46"/>
      <c r="G10" s="49"/>
      <c r="H10" s="49"/>
      <c r="I10" s="49"/>
      <c r="J10" s="49"/>
      <c r="K10" s="49"/>
      <c r="L10" s="31"/>
      <c r="M10" s="31"/>
    </row>
    <row r="11" spans="1:15"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c r="M11" s="31"/>
    </row>
    <row r="12" spans="1:15" ht="35.049999999999997" customHeight="1" x14ac:dyDescent="0.3">
      <c r="A12" s="10" t="s">
        <v>562</v>
      </c>
      <c r="B12" s="27" t="s">
        <v>1060</v>
      </c>
      <c r="C12" s="352" t="s">
        <v>630</v>
      </c>
      <c r="D12" s="80">
        <v>16.433</v>
      </c>
      <c r="E12" s="81">
        <v>0.71899999999999997</v>
      </c>
      <c r="F12" s="82">
        <v>0.11</v>
      </c>
      <c r="G12" s="29">
        <v>19.71</v>
      </c>
      <c r="H12" s="30"/>
      <c r="I12" s="30"/>
      <c r="J12" s="26"/>
      <c r="K12" s="27"/>
      <c r="M12" s="31"/>
    </row>
    <row r="13" spans="1:15" ht="35.049999999999997" customHeight="1" x14ac:dyDescent="0.3">
      <c r="A13" s="10" t="s">
        <v>563</v>
      </c>
      <c r="B13" s="27" t="s">
        <v>1061</v>
      </c>
      <c r="C13" s="300" t="s">
        <v>567</v>
      </c>
      <c r="D13" s="80">
        <v>16.433</v>
      </c>
      <c r="E13" s="81">
        <v>0.71899999999999997</v>
      </c>
      <c r="F13" s="82">
        <v>0.11</v>
      </c>
      <c r="G13" s="30"/>
      <c r="H13" s="30"/>
      <c r="I13" s="30"/>
      <c r="J13" s="26"/>
      <c r="K13" s="27" t="s">
        <v>595</v>
      </c>
      <c r="M13" s="31"/>
    </row>
    <row r="14" spans="1:15" ht="35.049999999999997" customHeight="1" x14ac:dyDescent="0.3">
      <c r="A14" s="10" t="s">
        <v>737</v>
      </c>
      <c r="B14" s="27" t="s">
        <v>1062</v>
      </c>
      <c r="C14" s="330" t="s">
        <v>631</v>
      </c>
      <c r="D14" s="80">
        <v>12.347</v>
      </c>
      <c r="E14" s="81">
        <v>0.54</v>
      </c>
      <c r="F14" s="82">
        <v>8.3000000000000004E-2</v>
      </c>
      <c r="G14" s="29">
        <v>4.0599999999999996</v>
      </c>
      <c r="H14" s="30"/>
      <c r="I14" s="30"/>
      <c r="J14" s="26"/>
      <c r="K14" s="27"/>
      <c r="M14" s="31"/>
    </row>
    <row r="15" spans="1:15" ht="35.049999999999997" customHeight="1" x14ac:dyDescent="0.3">
      <c r="A15" s="10" t="s">
        <v>738</v>
      </c>
      <c r="B15" s="27" t="s">
        <v>1063</v>
      </c>
      <c r="C15" s="330" t="s">
        <v>631</v>
      </c>
      <c r="D15" s="80">
        <v>12.347</v>
      </c>
      <c r="E15" s="81">
        <v>0.54</v>
      </c>
      <c r="F15" s="82">
        <v>8.3000000000000004E-2</v>
      </c>
      <c r="G15" s="29">
        <v>6.58</v>
      </c>
      <c r="H15" s="30"/>
      <c r="I15" s="30"/>
      <c r="J15" s="26"/>
      <c r="K15" s="27" t="s">
        <v>480</v>
      </c>
      <c r="M15" s="31"/>
    </row>
    <row r="16" spans="1:15" ht="35.049999999999997" customHeight="1" x14ac:dyDescent="0.3">
      <c r="A16" s="10" t="s">
        <v>739</v>
      </c>
      <c r="B16" s="28" t="s">
        <v>1064</v>
      </c>
      <c r="C16" s="330" t="s">
        <v>631</v>
      </c>
      <c r="D16" s="80">
        <v>12.347</v>
      </c>
      <c r="E16" s="81">
        <v>0.54</v>
      </c>
      <c r="F16" s="82">
        <v>8.3000000000000004E-2</v>
      </c>
      <c r="G16" s="29">
        <v>19.329999999999998</v>
      </c>
      <c r="H16" s="30"/>
      <c r="I16" s="30"/>
      <c r="J16" s="26"/>
      <c r="K16" s="27"/>
      <c r="M16" s="31"/>
    </row>
    <row r="17" spans="1:13" ht="35.049999999999997" customHeight="1" x14ac:dyDescent="0.3">
      <c r="A17" s="10" t="s">
        <v>740</v>
      </c>
      <c r="B17" s="28" t="s">
        <v>1065</v>
      </c>
      <c r="C17" s="330" t="s">
        <v>631</v>
      </c>
      <c r="D17" s="80">
        <v>12.347</v>
      </c>
      <c r="E17" s="81">
        <v>0.54</v>
      </c>
      <c r="F17" s="82">
        <v>8.3000000000000004E-2</v>
      </c>
      <c r="G17" s="29">
        <v>41.87</v>
      </c>
      <c r="H17" s="30"/>
      <c r="I17" s="30"/>
      <c r="J17" s="26"/>
      <c r="K17" s="27"/>
      <c r="M17" s="31"/>
    </row>
    <row r="18" spans="1:13" ht="35.049999999999997" customHeight="1" x14ac:dyDescent="0.3">
      <c r="A18" s="10" t="s">
        <v>741</v>
      </c>
      <c r="B18" s="28" t="s">
        <v>1066</v>
      </c>
      <c r="C18" s="330" t="s">
        <v>631</v>
      </c>
      <c r="D18" s="80">
        <v>12.347</v>
      </c>
      <c r="E18" s="81">
        <v>0.54</v>
      </c>
      <c r="F18" s="82">
        <v>8.3000000000000004E-2</v>
      </c>
      <c r="G18" s="29">
        <v>114.66</v>
      </c>
      <c r="H18" s="30"/>
      <c r="I18" s="30"/>
      <c r="J18" s="26"/>
      <c r="K18" s="27"/>
      <c r="M18" s="31"/>
    </row>
    <row r="19" spans="1:13" ht="35.049999999999997" customHeight="1" x14ac:dyDescent="0.3">
      <c r="A19" s="10" t="s">
        <v>564</v>
      </c>
      <c r="B19" s="28" t="s">
        <v>1067</v>
      </c>
      <c r="C19" s="300" t="s">
        <v>569</v>
      </c>
      <c r="D19" s="80">
        <v>12.347</v>
      </c>
      <c r="E19" s="81">
        <v>0.54</v>
      </c>
      <c r="F19" s="82">
        <v>8.3000000000000004E-2</v>
      </c>
      <c r="G19" s="30"/>
      <c r="H19" s="30"/>
      <c r="I19" s="30"/>
      <c r="J19" s="26"/>
      <c r="K19" s="27" t="s">
        <v>595</v>
      </c>
      <c r="M19" s="31"/>
    </row>
    <row r="20" spans="1:13" ht="35.049999999999997" customHeight="1" x14ac:dyDescent="0.3">
      <c r="A20" s="10" t="s">
        <v>742</v>
      </c>
      <c r="B20" s="24" t="s">
        <v>1182</v>
      </c>
      <c r="C20" s="315">
        <v>0</v>
      </c>
      <c r="D20" s="80">
        <v>8.8010000000000002</v>
      </c>
      <c r="E20" s="81">
        <v>0.379</v>
      </c>
      <c r="F20" s="82">
        <v>5.6000000000000001E-2</v>
      </c>
      <c r="G20" s="29">
        <v>11.31</v>
      </c>
      <c r="H20" s="29">
        <v>3.78</v>
      </c>
      <c r="I20" s="79">
        <v>7.25</v>
      </c>
      <c r="J20" s="25">
        <v>0.29099999999999998</v>
      </c>
      <c r="K20" s="27"/>
      <c r="M20" s="31"/>
    </row>
    <row r="21" spans="1:13" ht="35.049999999999997" customHeight="1" x14ac:dyDescent="0.3">
      <c r="A21" s="10" t="s">
        <v>743</v>
      </c>
      <c r="B21" s="27" t="s">
        <v>1068</v>
      </c>
      <c r="C21" s="315">
        <v>0</v>
      </c>
      <c r="D21" s="80">
        <v>8.8010000000000002</v>
      </c>
      <c r="E21" s="81">
        <v>0.379</v>
      </c>
      <c r="F21" s="82">
        <v>5.6000000000000001E-2</v>
      </c>
      <c r="G21" s="29">
        <v>221.91</v>
      </c>
      <c r="H21" s="29">
        <v>3.78</v>
      </c>
      <c r="I21" s="79">
        <v>7.25</v>
      </c>
      <c r="J21" s="25">
        <v>0.29099999999999998</v>
      </c>
      <c r="K21" s="27" t="s">
        <v>595</v>
      </c>
      <c r="M21" s="31"/>
    </row>
    <row r="22" spans="1:13" ht="35.049999999999997" customHeight="1" x14ac:dyDescent="0.3">
      <c r="A22" s="10" t="s">
        <v>744</v>
      </c>
      <c r="B22" s="27" t="s">
        <v>1069</v>
      </c>
      <c r="C22" s="315">
        <v>0</v>
      </c>
      <c r="D22" s="80">
        <v>8.8010000000000002</v>
      </c>
      <c r="E22" s="81">
        <v>0.379</v>
      </c>
      <c r="F22" s="82">
        <v>5.6000000000000001E-2</v>
      </c>
      <c r="G22" s="29">
        <v>366.16</v>
      </c>
      <c r="H22" s="29">
        <v>3.78</v>
      </c>
      <c r="I22" s="79">
        <v>7.25</v>
      </c>
      <c r="J22" s="25">
        <v>0.29099999999999998</v>
      </c>
      <c r="K22" s="27"/>
      <c r="M22" s="31"/>
    </row>
    <row r="23" spans="1:13" ht="35.049999999999997" customHeight="1" x14ac:dyDescent="0.3">
      <c r="A23" s="10" t="s">
        <v>745</v>
      </c>
      <c r="B23" s="27" t="s">
        <v>1070</v>
      </c>
      <c r="C23" s="315">
        <v>0</v>
      </c>
      <c r="D23" s="80">
        <v>8.8010000000000002</v>
      </c>
      <c r="E23" s="81">
        <v>0.379</v>
      </c>
      <c r="F23" s="82">
        <v>5.6000000000000001E-2</v>
      </c>
      <c r="G23" s="29">
        <v>590.79</v>
      </c>
      <c r="H23" s="29">
        <v>3.78</v>
      </c>
      <c r="I23" s="79">
        <v>7.25</v>
      </c>
      <c r="J23" s="25">
        <v>0.29099999999999998</v>
      </c>
      <c r="K23" s="27"/>
      <c r="M23" s="31"/>
    </row>
    <row r="24" spans="1:13" ht="35.049999999999997" customHeight="1" x14ac:dyDescent="0.3">
      <c r="A24" s="10" t="s">
        <v>746</v>
      </c>
      <c r="B24" s="27" t="s">
        <v>1071</v>
      </c>
      <c r="C24" s="315">
        <v>0</v>
      </c>
      <c r="D24" s="80">
        <v>8.8010000000000002</v>
      </c>
      <c r="E24" s="81">
        <v>0.379</v>
      </c>
      <c r="F24" s="82">
        <v>5.6000000000000001E-2</v>
      </c>
      <c r="G24" s="29">
        <v>1300.99</v>
      </c>
      <c r="H24" s="29">
        <v>3.78</v>
      </c>
      <c r="I24" s="79">
        <v>7.25</v>
      </c>
      <c r="J24" s="25">
        <v>0.29099999999999998</v>
      </c>
      <c r="K24" s="27"/>
      <c r="M24" s="31"/>
    </row>
    <row r="25" spans="1:13" ht="35.049999999999997" customHeight="1" x14ac:dyDescent="0.3">
      <c r="A25" s="10" t="s">
        <v>747</v>
      </c>
      <c r="B25" s="314" t="s">
        <v>480</v>
      </c>
      <c r="C25" s="315">
        <v>0</v>
      </c>
      <c r="D25" s="80">
        <v>5.6989999999999998</v>
      </c>
      <c r="E25" s="81">
        <v>0.23699999999999999</v>
      </c>
      <c r="F25" s="82">
        <v>3.3000000000000002E-2</v>
      </c>
      <c r="G25" s="29">
        <v>8.35</v>
      </c>
      <c r="H25" s="29">
        <v>5.9</v>
      </c>
      <c r="I25" s="79">
        <v>7.69</v>
      </c>
      <c r="J25" s="25">
        <v>0.18099999999999999</v>
      </c>
      <c r="K25" s="27"/>
      <c r="M25" s="31"/>
    </row>
    <row r="26" spans="1:13" ht="35.049999999999997" customHeight="1" x14ac:dyDescent="0.3">
      <c r="A26" s="10" t="s">
        <v>748</v>
      </c>
      <c r="B26" s="314" t="s">
        <v>480</v>
      </c>
      <c r="C26" s="315">
        <v>0</v>
      </c>
      <c r="D26" s="80">
        <v>5.6989999999999998</v>
      </c>
      <c r="E26" s="81">
        <v>0.23699999999999999</v>
      </c>
      <c r="F26" s="82">
        <v>3.3000000000000002E-2</v>
      </c>
      <c r="G26" s="29">
        <v>218.95</v>
      </c>
      <c r="H26" s="29">
        <v>5.9</v>
      </c>
      <c r="I26" s="79">
        <v>7.69</v>
      </c>
      <c r="J26" s="25">
        <v>0.18099999999999999</v>
      </c>
      <c r="K26" s="27" t="s">
        <v>595</v>
      </c>
      <c r="M26" s="31"/>
    </row>
    <row r="27" spans="1:13" ht="35.049999999999997" customHeight="1" x14ac:dyDescent="0.3">
      <c r="A27" s="10" t="s">
        <v>749</v>
      </c>
      <c r="B27" s="314" t="s">
        <v>480</v>
      </c>
      <c r="C27" s="315">
        <v>0</v>
      </c>
      <c r="D27" s="80">
        <v>5.6989999999999998</v>
      </c>
      <c r="E27" s="81">
        <v>0.23699999999999999</v>
      </c>
      <c r="F27" s="82">
        <v>3.3000000000000002E-2</v>
      </c>
      <c r="G27" s="29">
        <v>363.21</v>
      </c>
      <c r="H27" s="29">
        <v>5.9</v>
      </c>
      <c r="I27" s="79">
        <v>7.69</v>
      </c>
      <c r="J27" s="25">
        <v>0.18099999999999999</v>
      </c>
      <c r="K27" s="27"/>
      <c r="M27" s="31"/>
    </row>
    <row r="28" spans="1:13" ht="35.049999999999997" customHeight="1" x14ac:dyDescent="0.3">
      <c r="A28" s="10" t="s">
        <v>750</v>
      </c>
      <c r="B28" s="314" t="s">
        <v>480</v>
      </c>
      <c r="C28" s="315">
        <v>0</v>
      </c>
      <c r="D28" s="80">
        <v>5.6989999999999998</v>
      </c>
      <c r="E28" s="81">
        <v>0.23699999999999999</v>
      </c>
      <c r="F28" s="82">
        <v>3.3000000000000002E-2</v>
      </c>
      <c r="G28" s="29">
        <v>587.84</v>
      </c>
      <c r="H28" s="29">
        <v>5.9</v>
      </c>
      <c r="I28" s="79">
        <v>7.69</v>
      </c>
      <c r="J28" s="25">
        <v>0.18099999999999999</v>
      </c>
      <c r="K28" s="27"/>
      <c r="M28" s="31"/>
    </row>
    <row r="29" spans="1:13" ht="35.049999999999997" customHeight="1" x14ac:dyDescent="0.3">
      <c r="A29" s="10" t="s">
        <v>751</v>
      </c>
      <c r="B29" s="314" t="s">
        <v>480</v>
      </c>
      <c r="C29" s="315">
        <v>0</v>
      </c>
      <c r="D29" s="80">
        <v>5.6989999999999998</v>
      </c>
      <c r="E29" s="81">
        <v>0.23699999999999999</v>
      </c>
      <c r="F29" s="82">
        <v>3.3000000000000002E-2</v>
      </c>
      <c r="G29" s="29">
        <v>1298.04</v>
      </c>
      <c r="H29" s="29">
        <v>5.9</v>
      </c>
      <c r="I29" s="79">
        <v>7.69</v>
      </c>
      <c r="J29" s="25">
        <v>0.18099999999999999</v>
      </c>
      <c r="K29" s="27"/>
    </row>
    <row r="30" spans="1:13" ht="35.049999999999997" customHeight="1" x14ac:dyDescent="0.3">
      <c r="A30" s="10" t="s">
        <v>752</v>
      </c>
      <c r="B30" s="27" t="s">
        <v>1072</v>
      </c>
      <c r="C30" s="315">
        <v>0</v>
      </c>
      <c r="D30" s="80">
        <v>4.9219999999999997</v>
      </c>
      <c r="E30" s="81">
        <v>0.20200000000000001</v>
      </c>
      <c r="F30" s="82">
        <v>2.5999999999999999E-2</v>
      </c>
      <c r="G30" s="29">
        <v>112.2</v>
      </c>
      <c r="H30" s="29">
        <v>4.4400000000000004</v>
      </c>
      <c r="I30" s="79">
        <v>6.88</v>
      </c>
      <c r="J30" s="25">
        <v>0.157</v>
      </c>
      <c r="K30" s="27"/>
    </row>
    <row r="31" spans="1:13" ht="35.049999999999997" customHeight="1" x14ac:dyDescent="0.3">
      <c r="A31" s="10" t="s">
        <v>753</v>
      </c>
      <c r="B31" s="27" t="s">
        <v>1073</v>
      </c>
      <c r="C31" s="315">
        <v>0</v>
      </c>
      <c r="D31" s="80">
        <v>4.9219999999999997</v>
      </c>
      <c r="E31" s="81">
        <v>0.20200000000000001</v>
      </c>
      <c r="F31" s="82">
        <v>2.5999999999999999E-2</v>
      </c>
      <c r="G31" s="29">
        <v>927.98</v>
      </c>
      <c r="H31" s="29">
        <v>4.4400000000000004</v>
      </c>
      <c r="I31" s="79">
        <v>6.88</v>
      </c>
      <c r="J31" s="25">
        <v>0.157</v>
      </c>
      <c r="K31" s="27" t="s">
        <v>480</v>
      </c>
    </row>
    <row r="32" spans="1:13" ht="35.049999999999997" customHeight="1" x14ac:dyDescent="0.3">
      <c r="A32" s="10" t="s">
        <v>754</v>
      </c>
      <c r="B32" s="27" t="s">
        <v>1334</v>
      </c>
      <c r="C32" s="315">
        <v>0</v>
      </c>
      <c r="D32" s="80">
        <v>4.9219999999999997</v>
      </c>
      <c r="E32" s="81">
        <v>0.20200000000000001</v>
      </c>
      <c r="F32" s="82">
        <v>2.5999999999999999E-2</v>
      </c>
      <c r="G32" s="29">
        <v>4718.7700000000004</v>
      </c>
      <c r="H32" s="29">
        <v>4.4400000000000004</v>
      </c>
      <c r="I32" s="79">
        <v>6.88</v>
      </c>
      <c r="J32" s="25">
        <v>0.157</v>
      </c>
      <c r="K32" s="27"/>
    </row>
    <row r="33" spans="1:11" ht="35.049999999999997" customHeight="1" x14ac:dyDescent="0.3">
      <c r="A33" s="10" t="s">
        <v>755</v>
      </c>
      <c r="B33" s="27" t="s">
        <v>1074</v>
      </c>
      <c r="C33" s="315">
        <v>0</v>
      </c>
      <c r="D33" s="80">
        <v>4.9219999999999997</v>
      </c>
      <c r="E33" s="81">
        <v>0.20200000000000001</v>
      </c>
      <c r="F33" s="82">
        <v>2.5999999999999999E-2</v>
      </c>
      <c r="G33" s="29">
        <v>4126.33</v>
      </c>
      <c r="H33" s="29">
        <v>4.4400000000000004</v>
      </c>
      <c r="I33" s="79">
        <v>6.88</v>
      </c>
      <c r="J33" s="25">
        <v>0.157</v>
      </c>
      <c r="K33" s="27"/>
    </row>
    <row r="34" spans="1:11" ht="35.049999999999997" customHeight="1" x14ac:dyDescent="0.3">
      <c r="A34" s="10" t="s">
        <v>756</v>
      </c>
      <c r="B34" s="27" t="s">
        <v>1075</v>
      </c>
      <c r="C34" s="315">
        <v>0</v>
      </c>
      <c r="D34" s="80">
        <v>4.9219999999999997</v>
      </c>
      <c r="E34" s="81">
        <v>0.20200000000000001</v>
      </c>
      <c r="F34" s="82">
        <v>2.5999999999999999E-2</v>
      </c>
      <c r="G34" s="29">
        <v>10464.969999999999</v>
      </c>
      <c r="H34" s="29">
        <v>4.4400000000000004</v>
      </c>
      <c r="I34" s="79">
        <v>6.88</v>
      </c>
      <c r="J34" s="25">
        <v>0.157</v>
      </c>
      <c r="K34" s="27"/>
    </row>
    <row r="35" spans="1:11" ht="35.049999999999997" customHeight="1" x14ac:dyDescent="0.3">
      <c r="A35" s="10" t="s">
        <v>565</v>
      </c>
      <c r="B35" s="27" t="s">
        <v>1335</v>
      </c>
      <c r="C35" s="315" t="s">
        <v>608</v>
      </c>
      <c r="D35" s="83">
        <v>39.917000000000002</v>
      </c>
      <c r="E35" s="84">
        <v>1.9059999999999999</v>
      </c>
      <c r="F35" s="82">
        <v>1.387</v>
      </c>
      <c r="G35" s="30"/>
      <c r="H35" s="30"/>
      <c r="I35" s="30"/>
      <c r="J35" s="26"/>
      <c r="K35" s="27" t="s">
        <v>595</v>
      </c>
    </row>
    <row r="36" spans="1:11" ht="35.049999999999997" customHeight="1" x14ac:dyDescent="0.3">
      <c r="A36" s="10" t="s">
        <v>609</v>
      </c>
      <c r="B36" s="28" t="s">
        <v>1076</v>
      </c>
      <c r="C36" s="353">
        <v>0</v>
      </c>
      <c r="D36" s="80">
        <v>-9.2240000000000002</v>
      </c>
      <c r="E36" s="81">
        <v>-0.40400000000000003</v>
      </c>
      <c r="F36" s="82">
        <v>-6.2E-2</v>
      </c>
      <c r="G36" s="29">
        <v>0</v>
      </c>
      <c r="H36" s="30"/>
      <c r="I36" s="30"/>
      <c r="J36" s="26"/>
      <c r="K36" s="27" t="s">
        <v>595</v>
      </c>
    </row>
    <row r="37" spans="1:11" ht="35.049999999999997" customHeight="1" x14ac:dyDescent="0.3">
      <c r="A37" s="10" t="s">
        <v>673</v>
      </c>
      <c r="B37" s="314" t="s">
        <v>480</v>
      </c>
      <c r="C37" s="315">
        <v>0</v>
      </c>
      <c r="D37" s="80">
        <v>-8.2059999999999995</v>
      </c>
      <c r="E37" s="81">
        <v>-0.35599999999999998</v>
      </c>
      <c r="F37" s="82">
        <v>-5.3999999999999999E-2</v>
      </c>
      <c r="G37" s="29">
        <v>0</v>
      </c>
      <c r="H37" s="30"/>
      <c r="I37" s="30"/>
      <c r="J37" s="26"/>
      <c r="K37" s="27" t="s">
        <v>595</v>
      </c>
    </row>
    <row r="38" spans="1:11" ht="35.049999999999997" customHeight="1" x14ac:dyDescent="0.3">
      <c r="A38" s="10" t="s">
        <v>589</v>
      </c>
      <c r="B38" s="28" t="s">
        <v>1077</v>
      </c>
      <c r="C38" s="315">
        <v>0</v>
      </c>
      <c r="D38" s="80">
        <v>-9.2240000000000002</v>
      </c>
      <c r="E38" s="81">
        <v>-0.40400000000000003</v>
      </c>
      <c r="F38" s="82">
        <v>-6.2E-2</v>
      </c>
      <c r="G38" s="29">
        <v>0</v>
      </c>
      <c r="H38" s="30"/>
      <c r="I38" s="30"/>
      <c r="J38" s="25">
        <v>0.27100000000000002</v>
      </c>
      <c r="K38" s="27" t="s">
        <v>595</v>
      </c>
    </row>
    <row r="39" spans="1:11" ht="35.049999999999997" customHeight="1" x14ac:dyDescent="0.3">
      <c r="A39" s="10" t="s">
        <v>674</v>
      </c>
      <c r="B39" s="314" t="s">
        <v>480</v>
      </c>
      <c r="C39" s="315">
        <v>0</v>
      </c>
      <c r="D39" s="80">
        <v>-9.2240000000000002</v>
      </c>
      <c r="E39" s="81">
        <v>-0.40400000000000003</v>
      </c>
      <c r="F39" s="82">
        <v>-6.2E-2</v>
      </c>
      <c r="G39" s="29">
        <v>0</v>
      </c>
      <c r="H39" s="30"/>
      <c r="I39" s="30"/>
      <c r="J39" s="26"/>
      <c r="K39" s="27" t="s">
        <v>595</v>
      </c>
    </row>
    <row r="40" spans="1:11" ht="35.049999999999997" customHeight="1" x14ac:dyDescent="0.3">
      <c r="A40" s="10" t="s">
        <v>675</v>
      </c>
      <c r="B40" s="314" t="s">
        <v>480</v>
      </c>
      <c r="C40" s="315">
        <v>0</v>
      </c>
      <c r="D40" s="80">
        <v>-8.2059999999999995</v>
      </c>
      <c r="E40" s="81">
        <v>-0.35599999999999998</v>
      </c>
      <c r="F40" s="82">
        <v>-5.3999999999999999E-2</v>
      </c>
      <c r="G40" s="29">
        <v>0</v>
      </c>
      <c r="H40" s="30"/>
      <c r="I40" s="30"/>
      <c r="J40" s="25">
        <v>0.246</v>
      </c>
      <c r="K40" s="27" t="s">
        <v>595</v>
      </c>
    </row>
    <row r="41" spans="1:11" ht="35.049999999999997" customHeight="1" x14ac:dyDescent="0.3">
      <c r="A41" s="10" t="s">
        <v>676</v>
      </c>
      <c r="B41" s="314" t="s">
        <v>480</v>
      </c>
      <c r="C41" s="315">
        <v>0</v>
      </c>
      <c r="D41" s="80">
        <v>-8.2059999999999995</v>
      </c>
      <c r="E41" s="81">
        <v>-0.35599999999999998</v>
      </c>
      <c r="F41" s="82">
        <v>-5.3999999999999999E-2</v>
      </c>
      <c r="G41" s="29">
        <v>0</v>
      </c>
      <c r="H41" s="30"/>
      <c r="I41" s="30"/>
      <c r="J41" s="26"/>
      <c r="K41" s="27" t="s">
        <v>595</v>
      </c>
    </row>
    <row r="42" spans="1:11" ht="35.049999999999997" customHeight="1" x14ac:dyDescent="0.3">
      <c r="A42" s="10" t="s">
        <v>590</v>
      </c>
      <c r="B42" s="27" t="s">
        <v>1078</v>
      </c>
      <c r="C42" s="315">
        <v>0</v>
      </c>
      <c r="D42" s="80">
        <v>-5.66</v>
      </c>
      <c r="E42" s="81">
        <v>-0.23499999999999999</v>
      </c>
      <c r="F42" s="82">
        <v>-3.2000000000000001E-2</v>
      </c>
      <c r="G42" s="29">
        <v>9.49</v>
      </c>
      <c r="H42" s="30"/>
      <c r="I42" s="30"/>
      <c r="J42" s="25">
        <v>0.19900000000000001</v>
      </c>
      <c r="K42" s="27" t="s">
        <v>595</v>
      </c>
    </row>
    <row r="43" spans="1:11" ht="35.049999999999997" customHeight="1" x14ac:dyDescent="0.3">
      <c r="A43" s="10" t="s">
        <v>672</v>
      </c>
      <c r="B43" s="314" t="s">
        <v>480</v>
      </c>
      <c r="C43" s="315">
        <v>0</v>
      </c>
      <c r="D43" s="80">
        <v>-5.66</v>
      </c>
      <c r="E43" s="81">
        <v>-0.23499999999999999</v>
      </c>
      <c r="F43" s="82">
        <v>-3.2000000000000001E-2</v>
      </c>
      <c r="G43" s="29">
        <v>9.49</v>
      </c>
      <c r="H43" s="30"/>
      <c r="I43" s="30"/>
      <c r="J43" s="26"/>
      <c r="K43" s="27" t="s">
        <v>595</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O43"/>
  <sheetViews>
    <sheetView zoomScale="50" zoomScaleNormal="50" zoomScaleSheetLayoutView="100" workbookViewId="0">
      <selection activeCell="B36" sqref="B36"/>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5" t="s">
        <v>19</v>
      </c>
      <c r="B1" s="46"/>
      <c r="C1" s="46"/>
      <c r="D1" s="46"/>
      <c r="E1" s="432" t="s">
        <v>463</v>
      </c>
      <c r="F1" s="432"/>
      <c r="G1" s="432"/>
      <c r="H1" s="432"/>
      <c r="I1" s="432"/>
      <c r="J1" s="432"/>
      <c r="K1" s="432"/>
      <c r="L1" s="235"/>
      <c r="M1" s="235"/>
      <c r="N1" s="235"/>
      <c r="O1" s="235"/>
    </row>
    <row r="2" spans="1:15" ht="40" customHeight="1" x14ac:dyDescent="0.3">
      <c r="A2" s="434" t="str">
        <f>Overview!B4&amp;" - Effective from "&amp;Overview!D4&amp;" - Final LV and HV charges in WPD South Wales Area (GSP Group _K)"</f>
        <v>Indigo Power Limited - Effective from 1 April 2022 - Final LV and HV charges in WPD South Wales Area (GSP Group _K)</v>
      </c>
      <c r="B2" s="435"/>
      <c r="C2" s="435"/>
      <c r="D2" s="435"/>
      <c r="E2" s="435"/>
      <c r="F2" s="435"/>
      <c r="G2" s="435"/>
      <c r="H2" s="435"/>
      <c r="I2" s="435"/>
      <c r="J2" s="435"/>
      <c r="K2" s="436"/>
    </row>
    <row r="3" spans="1:15" s="42" customFormat="1" ht="40" customHeight="1" x14ac:dyDescent="0.3">
      <c r="A3" s="46"/>
      <c r="B3" s="46"/>
      <c r="C3" s="46"/>
      <c r="D3" s="46"/>
      <c r="E3" s="46"/>
      <c r="F3" s="46"/>
      <c r="G3" s="46"/>
      <c r="H3" s="46"/>
      <c r="I3" s="46"/>
      <c r="J3" s="46"/>
      <c r="K3" s="46"/>
      <c r="L3" s="31"/>
      <c r="M3" s="31"/>
    </row>
    <row r="4" spans="1:15" ht="40" customHeight="1" x14ac:dyDescent="0.3">
      <c r="A4" s="434" t="s">
        <v>308</v>
      </c>
      <c r="B4" s="435"/>
      <c r="C4" s="435"/>
      <c r="D4" s="435"/>
      <c r="E4" s="436"/>
      <c r="F4" s="46"/>
      <c r="G4" s="434" t="s">
        <v>307</v>
      </c>
      <c r="H4" s="435"/>
      <c r="I4" s="435"/>
      <c r="J4" s="435"/>
      <c r="K4" s="436"/>
    </row>
    <row r="5" spans="1:15" ht="40" customHeight="1" x14ac:dyDescent="0.3">
      <c r="A5" s="380" t="s">
        <v>13</v>
      </c>
      <c r="B5" s="90" t="s">
        <v>299</v>
      </c>
      <c r="C5" s="476" t="s">
        <v>300</v>
      </c>
      <c r="D5" s="477"/>
      <c r="E5" s="91" t="s">
        <v>301</v>
      </c>
      <c r="F5" s="46"/>
      <c r="G5" s="478"/>
      <c r="H5" s="479"/>
      <c r="I5" s="92" t="s">
        <v>305</v>
      </c>
      <c r="J5" s="93" t="s">
        <v>306</v>
      </c>
      <c r="K5" s="91" t="s">
        <v>301</v>
      </c>
      <c r="L5" s="46"/>
      <c r="N5" s="3"/>
    </row>
    <row r="6" spans="1:15" ht="40" customHeight="1" x14ac:dyDescent="0.3">
      <c r="A6" s="379" t="s">
        <v>601</v>
      </c>
      <c r="B6" s="94" t="s">
        <v>649</v>
      </c>
      <c r="C6" s="475" t="s">
        <v>650</v>
      </c>
      <c r="D6" s="475" t="s">
        <v>595</v>
      </c>
      <c r="E6" s="95" t="s">
        <v>651</v>
      </c>
      <c r="F6" s="46" t="s">
        <v>595</v>
      </c>
      <c r="G6" s="471" t="s">
        <v>652</v>
      </c>
      <c r="H6" s="471" t="s">
        <v>595</v>
      </c>
      <c r="I6" s="94" t="s">
        <v>649</v>
      </c>
      <c r="J6" s="96" t="s">
        <v>650</v>
      </c>
      <c r="K6" s="96" t="s">
        <v>651</v>
      </c>
      <c r="L6" s="46"/>
      <c r="N6" s="3"/>
    </row>
    <row r="7" spans="1:15" ht="40" customHeight="1" x14ac:dyDescent="0.3">
      <c r="A7" s="379" t="s">
        <v>604</v>
      </c>
      <c r="B7" s="97" t="s">
        <v>595</v>
      </c>
      <c r="C7" s="475" t="s">
        <v>653</v>
      </c>
      <c r="D7" s="475" t="s">
        <v>595</v>
      </c>
      <c r="E7" s="96" t="s">
        <v>654</v>
      </c>
      <c r="F7" s="46" t="s">
        <v>595</v>
      </c>
      <c r="G7" s="471" t="s">
        <v>655</v>
      </c>
      <c r="H7" s="471" t="s">
        <v>595</v>
      </c>
      <c r="I7" s="97" t="s">
        <v>595</v>
      </c>
      <c r="J7" s="96" t="s">
        <v>656</v>
      </c>
      <c r="K7" s="96" t="s">
        <v>651</v>
      </c>
      <c r="L7" s="46"/>
      <c r="N7" s="3"/>
    </row>
    <row r="8" spans="1:15" ht="40" customHeight="1" x14ac:dyDescent="0.3">
      <c r="A8" s="280" t="s">
        <v>14</v>
      </c>
      <c r="B8" s="471" t="s">
        <v>15</v>
      </c>
      <c r="C8" s="471" t="s">
        <v>595</v>
      </c>
      <c r="D8" s="471" t="s">
        <v>595</v>
      </c>
      <c r="E8" s="471" t="s">
        <v>595</v>
      </c>
      <c r="F8" s="46" t="s">
        <v>595</v>
      </c>
      <c r="G8" s="471" t="s">
        <v>604</v>
      </c>
      <c r="H8" s="471" t="s">
        <v>595</v>
      </c>
      <c r="I8" s="97" t="s">
        <v>595</v>
      </c>
      <c r="J8" s="96" t="s">
        <v>653</v>
      </c>
      <c r="K8" s="96" t="s">
        <v>657</v>
      </c>
      <c r="L8" s="46"/>
      <c r="N8" s="3"/>
    </row>
    <row r="9" spans="1:15" s="42" customFormat="1" ht="40" customHeight="1" x14ac:dyDescent="0.3">
      <c r="A9" s="251" t="s">
        <v>595</v>
      </c>
      <c r="B9" s="251" t="s">
        <v>595</v>
      </c>
      <c r="C9" s="470" t="s">
        <v>595</v>
      </c>
      <c r="D9" s="470" t="s">
        <v>595</v>
      </c>
      <c r="E9" s="251" t="s">
        <v>595</v>
      </c>
      <c r="F9" s="46" t="s">
        <v>595</v>
      </c>
      <c r="G9" s="471" t="s">
        <v>14</v>
      </c>
      <c r="H9" s="471" t="s">
        <v>595</v>
      </c>
      <c r="I9" s="472" t="s">
        <v>15</v>
      </c>
      <c r="J9" s="473" t="s">
        <v>595</v>
      </c>
      <c r="K9" s="474" t="s">
        <v>595</v>
      </c>
      <c r="L9" s="46"/>
      <c r="M9" s="31"/>
      <c r="N9" s="31"/>
    </row>
    <row r="10" spans="1:15" s="42" customFormat="1" ht="40" customHeight="1" x14ac:dyDescent="0.3">
      <c r="A10" s="107"/>
      <c r="B10" s="459"/>
      <c r="C10" s="459"/>
      <c r="D10" s="459"/>
      <c r="E10" s="459"/>
      <c r="F10" s="46"/>
      <c r="G10" s="460" t="s">
        <v>480</v>
      </c>
      <c r="H10" s="461"/>
      <c r="I10" s="110"/>
      <c r="J10" s="110"/>
      <c r="K10" s="110"/>
      <c r="L10" s="46"/>
      <c r="M10" s="31"/>
      <c r="N10" s="31"/>
    </row>
    <row r="11" spans="1:15"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5" ht="35.049999999999997" customHeight="1" x14ac:dyDescent="0.3">
      <c r="A12" s="10" t="s">
        <v>562</v>
      </c>
      <c r="B12" s="27" t="s">
        <v>1079</v>
      </c>
      <c r="C12" s="352" t="s">
        <v>566</v>
      </c>
      <c r="D12" s="80">
        <v>9.9589999999999996</v>
      </c>
      <c r="E12" s="81">
        <v>1.131</v>
      </c>
      <c r="F12" s="82">
        <v>0.161</v>
      </c>
      <c r="G12" s="29">
        <v>25.74</v>
      </c>
      <c r="H12" s="30" t="s">
        <v>595</v>
      </c>
      <c r="I12" s="30" t="s">
        <v>595</v>
      </c>
      <c r="J12" s="26" t="s">
        <v>595</v>
      </c>
      <c r="K12" s="27"/>
    </row>
    <row r="13" spans="1:15" ht="35.049999999999997" customHeight="1" x14ac:dyDescent="0.3">
      <c r="A13" s="10" t="s">
        <v>563</v>
      </c>
      <c r="B13" s="27" t="s">
        <v>1080</v>
      </c>
      <c r="C13" s="300" t="s">
        <v>567</v>
      </c>
      <c r="D13" s="80">
        <v>9.9589999999999996</v>
      </c>
      <c r="E13" s="81">
        <v>1.131</v>
      </c>
      <c r="F13" s="82">
        <v>0.161</v>
      </c>
      <c r="G13" s="30" t="s">
        <v>595</v>
      </c>
      <c r="H13" s="30" t="s">
        <v>595</v>
      </c>
      <c r="I13" s="30" t="s">
        <v>595</v>
      </c>
      <c r="J13" s="26" t="s">
        <v>595</v>
      </c>
      <c r="K13" s="27" t="s">
        <v>595</v>
      </c>
    </row>
    <row r="14" spans="1:15" ht="35.049999999999997" customHeight="1" x14ac:dyDescent="0.3">
      <c r="A14" s="10" t="s">
        <v>737</v>
      </c>
      <c r="B14" s="27" t="s">
        <v>1081</v>
      </c>
      <c r="C14" s="354" t="s">
        <v>921</v>
      </c>
      <c r="D14" s="80">
        <v>8.56</v>
      </c>
      <c r="E14" s="81">
        <v>0.97199999999999998</v>
      </c>
      <c r="F14" s="82">
        <v>0.13800000000000001</v>
      </c>
      <c r="G14" s="29">
        <v>10</v>
      </c>
      <c r="H14" s="30" t="s">
        <v>595</v>
      </c>
      <c r="I14" s="30" t="s">
        <v>595</v>
      </c>
      <c r="J14" s="26" t="s">
        <v>595</v>
      </c>
      <c r="K14" s="27"/>
    </row>
    <row r="15" spans="1:15" ht="35.049999999999997" customHeight="1" x14ac:dyDescent="0.3">
      <c r="A15" s="10" t="s">
        <v>738</v>
      </c>
      <c r="B15" s="27" t="s">
        <v>1082</v>
      </c>
      <c r="C15" s="354" t="s">
        <v>921</v>
      </c>
      <c r="D15" s="80">
        <v>8.56</v>
      </c>
      <c r="E15" s="81">
        <v>0.97199999999999998</v>
      </c>
      <c r="F15" s="82">
        <v>0.13800000000000001</v>
      </c>
      <c r="G15" s="29">
        <v>15.16</v>
      </c>
      <c r="H15" s="30" t="s">
        <v>595</v>
      </c>
      <c r="I15" s="30" t="s">
        <v>595</v>
      </c>
      <c r="J15" s="26" t="s">
        <v>595</v>
      </c>
      <c r="K15" s="27" t="s">
        <v>480</v>
      </c>
    </row>
    <row r="16" spans="1:15" ht="35.049999999999997" customHeight="1" x14ac:dyDescent="0.3">
      <c r="A16" s="10" t="s">
        <v>739</v>
      </c>
      <c r="B16" s="28" t="s">
        <v>1083</v>
      </c>
      <c r="C16" s="354" t="s">
        <v>921</v>
      </c>
      <c r="D16" s="80">
        <v>8.56</v>
      </c>
      <c r="E16" s="81">
        <v>0.97199999999999998</v>
      </c>
      <c r="F16" s="82">
        <v>0.13800000000000001</v>
      </c>
      <c r="G16" s="29">
        <v>38.119999999999997</v>
      </c>
      <c r="H16" s="30" t="s">
        <v>595</v>
      </c>
      <c r="I16" s="30" t="s">
        <v>595</v>
      </c>
      <c r="J16" s="26" t="s">
        <v>595</v>
      </c>
      <c r="K16" s="27"/>
    </row>
    <row r="17" spans="1:11" ht="35.049999999999997" customHeight="1" x14ac:dyDescent="0.3">
      <c r="A17" s="10" t="s">
        <v>740</v>
      </c>
      <c r="B17" s="28" t="s">
        <v>1084</v>
      </c>
      <c r="C17" s="354" t="s">
        <v>921</v>
      </c>
      <c r="D17" s="80">
        <v>8.56</v>
      </c>
      <c r="E17" s="81">
        <v>0.97199999999999998</v>
      </c>
      <c r="F17" s="82">
        <v>0.13800000000000001</v>
      </c>
      <c r="G17" s="29">
        <v>79.8</v>
      </c>
      <c r="H17" s="30" t="s">
        <v>595</v>
      </c>
      <c r="I17" s="30" t="s">
        <v>595</v>
      </c>
      <c r="J17" s="26" t="s">
        <v>595</v>
      </c>
      <c r="K17" s="27"/>
    </row>
    <row r="18" spans="1:11" ht="35.049999999999997" customHeight="1" x14ac:dyDescent="0.3">
      <c r="A18" s="10" t="s">
        <v>741</v>
      </c>
      <c r="B18" s="28" t="s">
        <v>1085</v>
      </c>
      <c r="C18" s="354" t="s">
        <v>921</v>
      </c>
      <c r="D18" s="80">
        <v>8.56</v>
      </c>
      <c r="E18" s="81">
        <v>0.97199999999999998</v>
      </c>
      <c r="F18" s="82">
        <v>0.13800000000000001</v>
      </c>
      <c r="G18" s="29">
        <v>227.01</v>
      </c>
      <c r="H18" s="30" t="s">
        <v>595</v>
      </c>
      <c r="I18" s="30" t="s">
        <v>595</v>
      </c>
      <c r="J18" s="26" t="s">
        <v>595</v>
      </c>
      <c r="K18" s="27"/>
    </row>
    <row r="19" spans="1:11" ht="35.049999999999997" customHeight="1" x14ac:dyDescent="0.3">
      <c r="A19" s="10" t="s">
        <v>564</v>
      </c>
      <c r="B19" s="28" t="s">
        <v>1086</v>
      </c>
      <c r="C19" s="300" t="s">
        <v>569</v>
      </c>
      <c r="D19" s="80">
        <v>8.56</v>
      </c>
      <c r="E19" s="81">
        <v>0.97199999999999998</v>
      </c>
      <c r="F19" s="82">
        <v>0.13800000000000001</v>
      </c>
      <c r="G19" s="30" t="s">
        <v>595</v>
      </c>
      <c r="H19" s="30" t="s">
        <v>595</v>
      </c>
      <c r="I19" s="30" t="s">
        <v>595</v>
      </c>
      <c r="J19" s="26" t="s">
        <v>595</v>
      </c>
      <c r="K19" s="27" t="s">
        <v>595</v>
      </c>
    </row>
    <row r="20" spans="1:11" ht="35.049999999999997" customHeight="1" x14ac:dyDescent="0.3">
      <c r="A20" s="10" t="s">
        <v>742</v>
      </c>
      <c r="B20" s="24" t="s">
        <v>1183</v>
      </c>
      <c r="C20" s="315">
        <v>0</v>
      </c>
      <c r="D20" s="80">
        <v>6.5590000000000002</v>
      </c>
      <c r="E20" s="81">
        <v>0.73299999999999998</v>
      </c>
      <c r="F20" s="82">
        <v>0.11</v>
      </c>
      <c r="G20" s="29">
        <v>15.42</v>
      </c>
      <c r="H20" s="29">
        <v>3.62</v>
      </c>
      <c r="I20" s="79">
        <v>7.17</v>
      </c>
      <c r="J20" s="25">
        <v>0.188</v>
      </c>
      <c r="K20" s="27"/>
    </row>
    <row r="21" spans="1:11" ht="35.049999999999997" customHeight="1" x14ac:dyDescent="0.3">
      <c r="A21" s="10" t="s">
        <v>743</v>
      </c>
      <c r="B21" s="27" t="s">
        <v>1087</v>
      </c>
      <c r="C21" s="315">
        <v>0</v>
      </c>
      <c r="D21" s="80">
        <v>6.5590000000000002</v>
      </c>
      <c r="E21" s="81">
        <v>0.73299999999999998</v>
      </c>
      <c r="F21" s="82">
        <v>0.11</v>
      </c>
      <c r="G21" s="29">
        <v>344.02</v>
      </c>
      <c r="H21" s="29">
        <v>3.62</v>
      </c>
      <c r="I21" s="79">
        <v>7.17</v>
      </c>
      <c r="J21" s="25">
        <v>0.188</v>
      </c>
      <c r="K21" s="27" t="s">
        <v>595</v>
      </c>
    </row>
    <row r="22" spans="1:11" ht="35.049999999999997" customHeight="1" x14ac:dyDescent="0.3">
      <c r="A22" s="10" t="s">
        <v>744</v>
      </c>
      <c r="B22" s="27" t="s">
        <v>1088</v>
      </c>
      <c r="C22" s="315">
        <v>0</v>
      </c>
      <c r="D22" s="80">
        <v>6.5590000000000002</v>
      </c>
      <c r="E22" s="81">
        <v>0.73299999999999998</v>
      </c>
      <c r="F22" s="82">
        <v>0.11</v>
      </c>
      <c r="G22" s="29">
        <v>698</v>
      </c>
      <c r="H22" s="29">
        <v>3.62</v>
      </c>
      <c r="I22" s="79">
        <v>7.17</v>
      </c>
      <c r="J22" s="25">
        <v>0.188</v>
      </c>
      <c r="K22" s="27"/>
    </row>
    <row r="23" spans="1:11" ht="35.049999999999997" customHeight="1" x14ac:dyDescent="0.3">
      <c r="A23" s="10" t="s">
        <v>745</v>
      </c>
      <c r="B23" s="27" t="s">
        <v>1089</v>
      </c>
      <c r="C23" s="315">
        <v>0</v>
      </c>
      <c r="D23" s="80">
        <v>6.5590000000000002</v>
      </c>
      <c r="E23" s="81">
        <v>0.73299999999999998</v>
      </c>
      <c r="F23" s="82">
        <v>0.11</v>
      </c>
      <c r="G23" s="29">
        <v>1106.6500000000001</v>
      </c>
      <c r="H23" s="29">
        <v>3.62</v>
      </c>
      <c r="I23" s="79">
        <v>7.17</v>
      </c>
      <c r="J23" s="25">
        <v>0.188</v>
      </c>
      <c r="K23" s="27"/>
    </row>
    <row r="24" spans="1:11" ht="35.049999999999997" customHeight="1" x14ac:dyDescent="0.3">
      <c r="A24" s="10" t="s">
        <v>746</v>
      </c>
      <c r="B24" s="27" t="s">
        <v>1090</v>
      </c>
      <c r="C24" s="315">
        <v>0</v>
      </c>
      <c r="D24" s="80">
        <v>6.5590000000000002</v>
      </c>
      <c r="E24" s="81">
        <v>0.73299999999999998</v>
      </c>
      <c r="F24" s="82">
        <v>0.11</v>
      </c>
      <c r="G24" s="29">
        <v>2427.9899999999998</v>
      </c>
      <c r="H24" s="29">
        <v>3.62</v>
      </c>
      <c r="I24" s="79">
        <v>7.17</v>
      </c>
      <c r="J24" s="25">
        <v>0.188</v>
      </c>
      <c r="K24" s="27"/>
    </row>
    <row r="25" spans="1:11" ht="35.049999999999997" customHeight="1" x14ac:dyDescent="0.3">
      <c r="A25" s="10" t="s">
        <v>747</v>
      </c>
      <c r="B25" s="314"/>
      <c r="C25" s="315">
        <v>0</v>
      </c>
      <c r="D25" s="80">
        <v>4.49</v>
      </c>
      <c r="E25" s="81">
        <v>0.48399999999999999</v>
      </c>
      <c r="F25" s="82">
        <v>8.3000000000000004E-2</v>
      </c>
      <c r="G25" s="29">
        <v>12.05</v>
      </c>
      <c r="H25" s="29">
        <v>3.79</v>
      </c>
      <c r="I25" s="79">
        <v>6.68</v>
      </c>
      <c r="J25" s="25">
        <v>0.13900000000000001</v>
      </c>
      <c r="K25" s="27"/>
    </row>
    <row r="26" spans="1:11" ht="35.049999999999997" customHeight="1" x14ac:dyDescent="0.3">
      <c r="A26" s="10" t="s">
        <v>748</v>
      </c>
      <c r="B26" s="314"/>
      <c r="C26" s="315">
        <v>0</v>
      </c>
      <c r="D26" s="80">
        <v>4.49</v>
      </c>
      <c r="E26" s="81">
        <v>0.48399999999999999</v>
      </c>
      <c r="F26" s="82">
        <v>8.3000000000000004E-2</v>
      </c>
      <c r="G26" s="29">
        <v>340.65</v>
      </c>
      <c r="H26" s="29">
        <v>3.79</v>
      </c>
      <c r="I26" s="79">
        <v>6.68</v>
      </c>
      <c r="J26" s="25">
        <v>0.13900000000000001</v>
      </c>
      <c r="K26" s="27" t="s">
        <v>595</v>
      </c>
    </row>
    <row r="27" spans="1:11" ht="35.049999999999997" customHeight="1" x14ac:dyDescent="0.3">
      <c r="A27" s="10" t="s">
        <v>749</v>
      </c>
      <c r="B27" s="314"/>
      <c r="C27" s="315">
        <v>0</v>
      </c>
      <c r="D27" s="80">
        <v>4.49</v>
      </c>
      <c r="E27" s="81">
        <v>0.48399999999999999</v>
      </c>
      <c r="F27" s="82">
        <v>8.3000000000000004E-2</v>
      </c>
      <c r="G27" s="29">
        <v>694.63</v>
      </c>
      <c r="H27" s="29">
        <v>3.79</v>
      </c>
      <c r="I27" s="79">
        <v>6.68</v>
      </c>
      <c r="J27" s="25">
        <v>0.13900000000000001</v>
      </c>
      <c r="K27" s="27"/>
    </row>
    <row r="28" spans="1:11" ht="35.049999999999997" customHeight="1" x14ac:dyDescent="0.3">
      <c r="A28" s="10" t="s">
        <v>750</v>
      </c>
      <c r="B28" s="314"/>
      <c r="C28" s="315">
        <v>0</v>
      </c>
      <c r="D28" s="80">
        <v>4.49</v>
      </c>
      <c r="E28" s="81">
        <v>0.48399999999999999</v>
      </c>
      <c r="F28" s="82">
        <v>8.3000000000000004E-2</v>
      </c>
      <c r="G28" s="29">
        <v>1103.28</v>
      </c>
      <c r="H28" s="29">
        <v>3.79</v>
      </c>
      <c r="I28" s="79">
        <v>6.68</v>
      </c>
      <c r="J28" s="25">
        <v>0.13900000000000001</v>
      </c>
      <c r="K28" s="27"/>
    </row>
    <row r="29" spans="1:11" ht="35.049999999999997" customHeight="1" x14ac:dyDescent="0.3">
      <c r="A29" s="10" t="s">
        <v>751</v>
      </c>
      <c r="B29" s="314"/>
      <c r="C29" s="315">
        <v>0</v>
      </c>
      <c r="D29" s="80">
        <v>4.49</v>
      </c>
      <c r="E29" s="81">
        <v>0.48399999999999999</v>
      </c>
      <c r="F29" s="82">
        <v>8.3000000000000004E-2</v>
      </c>
      <c r="G29" s="29">
        <v>2424.62</v>
      </c>
      <c r="H29" s="29">
        <v>3.79</v>
      </c>
      <c r="I29" s="79">
        <v>6.68</v>
      </c>
      <c r="J29" s="25">
        <v>0.13900000000000001</v>
      </c>
      <c r="K29" s="27"/>
    </row>
    <row r="30" spans="1:11" ht="35.049999999999997" customHeight="1" x14ac:dyDescent="0.3">
      <c r="A30" s="10" t="s">
        <v>752</v>
      </c>
      <c r="B30" s="27" t="s">
        <v>1091</v>
      </c>
      <c r="C30" s="315">
        <v>0</v>
      </c>
      <c r="D30" s="80">
        <v>3.6869999999999998</v>
      </c>
      <c r="E30" s="81">
        <v>0.38300000000000001</v>
      </c>
      <c r="F30" s="82">
        <v>7.0000000000000007E-2</v>
      </c>
      <c r="G30" s="29">
        <v>110.64</v>
      </c>
      <c r="H30" s="29">
        <v>3.92</v>
      </c>
      <c r="I30" s="79">
        <v>7.14</v>
      </c>
      <c r="J30" s="25">
        <v>9.9000000000000005E-2</v>
      </c>
      <c r="K30" s="27"/>
    </row>
    <row r="31" spans="1:11" ht="35.049999999999997" customHeight="1" x14ac:dyDescent="0.3">
      <c r="A31" s="10" t="s">
        <v>753</v>
      </c>
      <c r="B31" s="27" t="s">
        <v>1092</v>
      </c>
      <c r="C31" s="315">
        <v>0</v>
      </c>
      <c r="D31" s="80">
        <v>3.6869999999999998</v>
      </c>
      <c r="E31" s="81">
        <v>0.38300000000000001</v>
      </c>
      <c r="F31" s="82">
        <v>7.0000000000000007E-2</v>
      </c>
      <c r="G31" s="29">
        <v>1184.26</v>
      </c>
      <c r="H31" s="29">
        <v>3.92</v>
      </c>
      <c r="I31" s="79">
        <v>7.14</v>
      </c>
      <c r="J31" s="25">
        <v>9.9000000000000005E-2</v>
      </c>
      <c r="K31" s="27" t="s">
        <v>480</v>
      </c>
    </row>
    <row r="32" spans="1:11" ht="35.049999999999997" customHeight="1" x14ac:dyDescent="0.3">
      <c r="A32" s="10" t="s">
        <v>754</v>
      </c>
      <c r="B32" s="27" t="s">
        <v>1336</v>
      </c>
      <c r="C32" s="315">
        <v>0</v>
      </c>
      <c r="D32" s="80">
        <v>3.6869999999999998</v>
      </c>
      <c r="E32" s="81">
        <v>0.38300000000000001</v>
      </c>
      <c r="F32" s="82">
        <v>7.0000000000000007E-2</v>
      </c>
      <c r="G32" s="29">
        <v>5996.96</v>
      </c>
      <c r="H32" s="29">
        <v>3.92</v>
      </c>
      <c r="I32" s="79">
        <v>7.14</v>
      </c>
      <c r="J32" s="25">
        <v>9.9000000000000005E-2</v>
      </c>
      <c r="K32" s="27"/>
    </row>
    <row r="33" spans="1:11" ht="35.049999999999997" customHeight="1" x14ac:dyDescent="0.3">
      <c r="A33" s="10" t="s">
        <v>755</v>
      </c>
      <c r="B33" s="27" t="s">
        <v>1093</v>
      </c>
      <c r="C33" s="315">
        <v>0</v>
      </c>
      <c r="D33" s="80">
        <v>3.6869999999999998</v>
      </c>
      <c r="E33" s="81">
        <v>0.38300000000000001</v>
      </c>
      <c r="F33" s="82">
        <v>7.0000000000000007E-2</v>
      </c>
      <c r="G33" s="29">
        <v>12233.24</v>
      </c>
      <c r="H33" s="29">
        <v>3.92</v>
      </c>
      <c r="I33" s="79">
        <v>7.14</v>
      </c>
      <c r="J33" s="25">
        <v>9.9000000000000005E-2</v>
      </c>
      <c r="K33" s="27"/>
    </row>
    <row r="34" spans="1:11" ht="35.049999999999997" customHeight="1" x14ac:dyDescent="0.3">
      <c r="A34" s="10" t="s">
        <v>756</v>
      </c>
      <c r="B34" s="27" t="s">
        <v>1094</v>
      </c>
      <c r="C34" s="315">
        <v>0</v>
      </c>
      <c r="D34" s="80">
        <v>3.6869999999999998</v>
      </c>
      <c r="E34" s="81">
        <v>0.38300000000000001</v>
      </c>
      <c r="F34" s="82">
        <v>7.0000000000000007E-2</v>
      </c>
      <c r="G34" s="29">
        <v>27262.15</v>
      </c>
      <c r="H34" s="29">
        <v>3.92</v>
      </c>
      <c r="I34" s="79">
        <v>7.14</v>
      </c>
      <c r="J34" s="25">
        <v>9.9000000000000005E-2</v>
      </c>
      <c r="K34" s="27"/>
    </row>
    <row r="35" spans="1:11" ht="35.049999999999997" customHeight="1" x14ac:dyDescent="0.3">
      <c r="A35" s="10" t="s">
        <v>565</v>
      </c>
      <c r="B35" s="27" t="s">
        <v>1337</v>
      </c>
      <c r="C35" s="315" t="s">
        <v>608</v>
      </c>
      <c r="D35" s="83">
        <v>26.616</v>
      </c>
      <c r="E35" s="84">
        <v>3.7440000000000002</v>
      </c>
      <c r="F35" s="82">
        <v>2.56</v>
      </c>
      <c r="G35" s="30" t="s">
        <v>595</v>
      </c>
      <c r="H35" s="30" t="s">
        <v>595</v>
      </c>
      <c r="I35" s="30" t="s">
        <v>595</v>
      </c>
      <c r="J35" s="26" t="s">
        <v>595</v>
      </c>
      <c r="K35" s="27" t="s">
        <v>595</v>
      </c>
    </row>
    <row r="36" spans="1:11" ht="35.049999999999997" customHeight="1" x14ac:dyDescent="0.3">
      <c r="A36" s="10" t="s">
        <v>609</v>
      </c>
      <c r="B36" s="28" t="s">
        <v>1095</v>
      </c>
      <c r="C36" s="353">
        <v>0</v>
      </c>
      <c r="D36" s="80">
        <v>-6.532</v>
      </c>
      <c r="E36" s="81">
        <v>-0.74199999999999999</v>
      </c>
      <c r="F36" s="82">
        <v>-0.105</v>
      </c>
      <c r="G36" s="29">
        <v>0</v>
      </c>
      <c r="H36" s="30" t="s">
        <v>595</v>
      </c>
      <c r="I36" s="30" t="s">
        <v>595</v>
      </c>
      <c r="J36" s="26" t="s">
        <v>595</v>
      </c>
      <c r="K36" s="27" t="s">
        <v>595</v>
      </c>
    </row>
    <row r="37" spans="1:11" ht="35.049999999999997" customHeight="1" x14ac:dyDescent="0.3">
      <c r="A37" s="10" t="s">
        <v>673</v>
      </c>
      <c r="B37" s="314"/>
      <c r="C37" s="315">
        <v>0</v>
      </c>
      <c r="D37" s="80">
        <v>-5.9560000000000004</v>
      </c>
      <c r="E37" s="81">
        <v>-0.67</v>
      </c>
      <c r="F37" s="82">
        <v>-9.9000000000000005E-2</v>
      </c>
      <c r="G37" s="29">
        <v>0</v>
      </c>
      <c r="H37" s="30" t="s">
        <v>595</v>
      </c>
      <c r="I37" s="30" t="s">
        <v>595</v>
      </c>
      <c r="J37" s="26" t="s">
        <v>595</v>
      </c>
      <c r="K37" s="27" t="s">
        <v>595</v>
      </c>
    </row>
    <row r="38" spans="1:11" ht="35.049999999999997" customHeight="1" x14ac:dyDescent="0.3">
      <c r="A38" s="10" t="s">
        <v>589</v>
      </c>
      <c r="B38" s="28" t="s">
        <v>1096</v>
      </c>
      <c r="C38" s="315">
        <v>0</v>
      </c>
      <c r="D38" s="80">
        <v>-6.532</v>
      </c>
      <c r="E38" s="81">
        <v>-0.74199999999999999</v>
      </c>
      <c r="F38" s="82">
        <v>-0.105</v>
      </c>
      <c r="G38" s="29">
        <v>0</v>
      </c>
      <c r="H38" s="30" t="s">
        <v>595</v>
      </c>
      <c r="I38" s="30" t="s">
        <v>595</v>
      </c>
      <c r="J38" s="25">
        <v>0.20399999999999999</v>
      </c>
      <c r="K38" s="27" t="s">
        <v>595</v>
      </c>
    </row>
    <row r="39" spans="1:11" ht="35.049999999999997" customHeight="1" x14ac:dyDescent="0.3">
      <c r="A39" s="10" t="s">
        <v>674</v>
      </c>
      <c r="B39" s="314"/>
      <c r="C39" s="315">
        <v>0</v>
      </c>
      <c r="D39" s="80">
        <v>-6.532</v>
      </c>
      <c r="E39" s="81">
        <v>-0.74199999999999999</v>
      </c>
      <c r="F39" s="82">
        <v>-0.105</v>
      </c>
      <c r="G39" s="29">
        <v>0</v>
      </c>
      <c r="H39" s="30" t="s">
        <v>595</v>
      </c>
      <c r="I39" s="30" t="s">
        <v>595</v>
      </c>
      <c r="J39" s="26" t="s">
        <v>595</v>
      </c>
      <c r="K39" s="27" t="s">
        <v>595</v>
      </c>
    </row>
    <row r="40" spans="1:11" ht="35.049999999999997" customHeight="1" x14ac:dyDescent="0.3">
      <c r="A40" s="10" t="s">
        <v>675</v>
      </c>
      <c r="B40" s="314"/>
      <c r="C40" s="315">
        <v>0</v>
      </c>
      <c r="D40" s="80">
        <v>-5.9560000000000004</v>
      </c>
      <c r="E40" s="81">
        <v>-0.67</v>
      </c>
      <c r="F40" s="82">
        <v>-9.9000000000000005E-2</v>
      </c>
      <c r="G40" s="29">
        <v>0</v>
      </c>
      <c r="H40" s="30" t="s">
        <v>595</v>
      </c>
      <c r="I40" s="30" t="s">
        <v>595</v>
      </c>
      <c r="J40" s="25">
        <v>0.17</v>
      </c>
      <c r="K40" s="27" t="s">
        <v>595</v>
      </c>
    </row>
    <row r="41" spans="1:11" ht="35.049999999999997" customHeight="1" x14ac:dyDescent="0.3">
      <c r="A41" s="10" t="s">
        <v>676</v>
      </c>
      <c r="B41" s="314"/>
      <c r="C41" s="315">
        <v>0</v>
      </c>
      <c r="D41" s="80">
        <v>-5.9560000000000004</v>
      </c>
      <c r="E41" s="81">
        <v>-0.67</v>
      </c>
      <c r="F41" s="82">
        <v>-9.9000000000000005E-2</v>
      </c>
      <c r="G41" s="29">
        <v>0</v>
      </c>
      <c r="H41" s="30" t="s">
        <v>595</v>
      </c>
      <c r="I41" s="30" t="s">
        <v>595</v>
      </c>
      <c r="J41" s="26" t="s">
        <v>595</v>
      </c>
      <c r="K41" s="27" t="s">
        <v>595</v>
      </c>
    </row>
    <row r="42" spans="1:11" ht="35.049999999999997" customHeight="1" x14ac:dyDescent="0.3">
      <c r="A42" s="10" t="s">
        <v>590</v>
      </c>
      <c r="B42" s="27" t="s">
        <v>1097</v>
      </c>
      <c r="C42" s="315">
        <v>0</v>
      </c>
      <c r="D42" s="80">
        <v>-4.0869999999999997</v>
      </c>
      <c r="E42" s="81">
        <v>-0.437</v>
      </c>
      <c r="F42" s="82">
        <v>-7.5999999999999998E-2</v>
      </c>
      <c r="G42" s="29">
        <v>69.2</v>
      </c>
      <c r="H42" s="30" t="s">
        <v>595</v>
      </c>
      <c r="I42" s="30" t="s">
        <v>595</v>
      </c>
      <c r="J42" s="25">
        <v>0.14299999999999999</v>
      </c>
      <c r="K42" s="27" t="s">
        <v>595</v>
      </c>
    </row>
    <row r="43" spans="1:11" ht="35.049999999999997" customHeight="1" x14ac:dyDescent="0.3">
      <c r="A43" s="10" t="s">
        <v>672</v>
      </c>
      <c r="B43" s="314"/>
      <c r="C43" s="315">
        <v>0</v>
      </c>
      <c r="D43" s="80">
        <v>-4.0869999999999997</v>
      </c>
      <c r="E43" s="81">
        <v>-0.437</v>
      </c>
      <c r="F43" s="82">
        <v>-7.5999999999999998E-2</v>
      </c>
      <c r="G43" s="29">
        <v>69.2</v>
      </c>
      <c r="H43" s="30" t="s">
        <v>595</v>
      </c>
      <c r="I43" s="30" t="s">
        <v>595</v>
      </c>
      <c r="J43" s="26" t="s">
        <v>595</v>
      </c>
      <c r="K43" s="27" t="s">
        <v>595</v>
      </c>
    </row>
  </sheetData>
  <mergeCells count="17">
    <mergeCell ref="C5:D5"/>
    <mergeCell ref="G5:H5"/>
    <mergeCell ref="E1:K1"/>
    <mergeCell ref="A2:K2"/>
    <mergeCell ref="A4:E4"/>
    <mergeCell ref="G4:K4"/>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00000000-0004-0000-09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O43"/>
  <sheetViews>
    <sheetView topLeftCell="A22" zoomScale="50" zoomScaleNormal="50" zoomScaleSheetLayoutView="100" workbookViewId="0">
      <selection activeCell="B33" sqref="B3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5" t="s">
        <v>19</v>
      </c>
      <c r="B1" s="46"/>
      <c r="C1" s="46"/>
      <c r="D1" s="46"/>
      <c r="E1" s="432" t="s">
        <v>463</v>
      </c>
      <c r="F1" s="432"/>
      <c r="G1" s="432"/>
      <c r="H1" s="432"/>
      <c r="I1" s="432"/>
      <c r="J1" s="432"/>
      <c r="K1" s="432"/>
      <c r="L1" s="235"/>
      <c r="M1" s="235"/>
      <c r="N1" s="235"/>
      <c r="O1" s="235"/>
    </row>
    <row r="2" spans="1:15" ht="40" customHeight="1" x14ac:dyDescent="0.3">
      <c r="A2" s="433" t="str">
        <f>Overview!B4&amp;" - Effective from "&amp;Overview!D4&amp;" - Final LV and HV charges in WPD South West Area (GSP Group _L)"</f>
        <v>Indigo Power Limited - Effective from 1 April 2022 - Final LV and HV charges in WPD South West Area (GSP Group _L)</v>
      </c>
      <c r="B2" s="433"/>
      <c r="C2" s="433"/>
      <c r="D2" s="433"/>
      <c r="E2" s="433"/>
      <c r="F2" s="433"/>
      <c r="G2" s="433"/>
      <c r="H2" s="433"/>
      <c r="I2" s="433"/>
      <c r="J2" s="433"/>
      <c r="K2" s="433"/>
    </row>
    <row r="3" spans="1:15" s="42" customFormat="1" ht="40" customHeight="1" x14ac:dyDescent="0.3">
      <c r="A3" s="46"/>
      <c r="B3" s="46"/>
      <c r="C3" s="46"/>
      <c r="D3" s="46"/>
      <c r="E3" s="46"/>
      <c r="F3" s="46"/>
      <c r="G3" s="46"/>
      <c r="H3" s="46"/>
      <c r="I3" s="46"/>
      <c r="J3" s="46"/>
      <c r="K3" s="46"/>
      <c r="L3" s="31"/>
      <c r="M3" s="31"/>
    </row>
    <row r="4" spans="1:15" ht="40" customHeight="1" x14ac:dyDescent="0.3">
      <c r="A4" s="434" t="s">
        <v>308</v>
      </c>
      <c r="B4" s="435"/>
      <c r="C4" s="435"/>
      <c r="D4" s="435"/>
      <c r="E4" s="436"/>
      <c r="F4" s="46"/>
      <c r="G4" s="434" t="s">
        <v>307</v>
      </c>
      <c r="H4" s="435"/>
      <c r="I4" s="435"/>
      <c r="J4" s="435"/>
      <c r="K4" s="436"/>
    </row>
    <row r="5" spans="1:15" ht="40" customHeight="1" x14ac:dyDescent="0.3">
      <c r="A5" s="380" t="s">
        <v>13</v>
      </c>
      <c r="B5" s="90" t="s">
        <v>299</v>
      </c>
      <c r="C5" s="476" t="s">
        <v>300</v>
      </c>
      <c r="D5" s="477"/>
      <c r="E5" s="91" t="s">
        <v>301</v>
      </c>
      <c r="F5" s="46"/>
      <c r="G5" s="478"/>
      <c r="H5" s="479"/>
      <c r="I5" s="92" t="s">
        <v>305</v>
      </c>
      <c r="J5" s="93" t="s">
        <v>306</v>
      </c>
      <c r="K5" s="91" t="s">
        <v>301</v>
      </c>
      <c r="L5" s="46"/>
      <c r="N5" s="3"/>
    </row>
    <row r="6" spans="1:15" ht="40" customHeight="1" x14ac:dyDescent="0.3">
      <c r="A6" s="102" t="s">
        <v>601</v>
      </c>
      <c r="B6" s="13" t="s">
        <v>658</v>
      </c>
      <c r="C6" s="462" t="s">
        <v>659</v>
      </c>
      <c r="D6" s="462" t="s">
        <v>595</v>
      </c>
      <c r="E6" s="85" t="s">
        <v>660</v>
      </c>
      <c r="F6" s="46" t="s">
        <v>595</v>
      </c>
      <c r="G6" s="458" t="s">
        <v>661</v>
      </c>
      <c r="H6" s="458" t="s">
        <v>595</v>
      </c>
      <c r="I6" s="13" t="s">
        <v>662</v>
      </c>
      <c r="J6" s="241" t="s">
        <v>659</v>
      </c>
      <c r="K6" s="241" t="s">
        <v>660</v>
      </c>
      <c r="L6" s="46"/>
      <c r="N6" s="3"/>
    </row>
    <row r="7" spans="1:15" ht="40" customHeight="1" x14ac:dyDescent="0.3">
      <c r="A7" s="102" t="s">
        <v>604</v>
      </c>
      <c r="B7" s="243" t="s">
        <v>595</v>
      </c>
      <c r="C7" s="462" t="s">
        <v>663</v>
      </c>
      <c r="D7" s="462" t="s">
        <v>595</v>
      </c>
      <c r="E7" s="241" t="s">
        <v>664</v>
      </c>
      <c r="F7" s="46" t="s">
        <v>595</v>
      </c>
      <c r="G7" s="458" t="s">
        <v>665</v>
      </c>
      <c r="H7" s="458" t="s">
        <v>595</v>
      </c>
      <c r="I7" s="243" t="s">
        <v>595</v>
      </c>
      <c r="J7" s="241" t="s">
        <v>666</v>
      </c>
      <c r="K7" s="241" t="s">
        <v>660</v>
      </c>
      <c r="L7" s="46"/>
      <c r="N7" s="3"/>
    </row>
    <row r="8" spans="1:15" ht="40" customHeight="1" x14ac:dyDescent="0.3">
      <c r="A8" s="280" t="s">
        <v>14</v>
      </c>
      <c r="B8" s="471" t="s">
        <v>15</v>
      </c>
      <c r="C8" s="471" t="s">
        <v>595</v>
      </c>
      <c r="D8" s="471" t="s">
        <v>595</v>
      </c>
      <c r="E8" s="471" t="s">
        <v>595</v>
      </c>
      <c r="F8" s="46" t="s">
        <v>595</v>
      </c>
      <c r="G8" s="458" t="s">
        <v>604</v>
      </c>
      <c r="H8" s="458" t="s">
        <v>595</v>
      </c>
      <c r="I8" s="243" t="s">
        <v>595</v>
      </c>
      <c r="J8" s="241" t="s">
        <v>663</v>
      </c>
      <c r="K8" s="241" t="s">
        <v>664</v>
      </c>
      <c r="L8" s="46"/>
      <c r="N8" s="3"/>
    </row>
    <row r="9" spans="1:15" s="42" customFormat="1" ht="40" customHeight="1" x14ac:dyDescent="0.3">
      <c r="A9" s="251" t="s">
        <v>595</v>
      </c>
      <c r="B9" s="251" t="s">
        <v>595</v>
      </c>
      <c r="C9" s="470" t="s">
        <v>595</v>
      </c>
      <c r="D9" s="470" t="s">
        <v>595</v>
      </c>
      <c r="E9" s="251" t="s">
        <v>595</v>
      </c>
      <c r="F9" s="46" t="s">
        <v>595</v>
      </c>
      <c r="G9" s="471" t="s">
        <v>14</v>
      </c>
      <c r="H9" s="471" t="s">
        <v>595</v>
      </c>
      <c r="I9" s="472" t="s">
        <v>15</v>
      </c>
      <c r="J9" s="473" t="s">
        <v>595</v>
      </c>
      <c r="K9" s="474" t="s">
        <v>595</v>
      </c>
      <c r="L9" s="46"/>
      <c r="M9" s="31"/>
      <c r="N9" s="31"/>
    </row>
    <row r="10" spans="1:15" s="42" customFormat="1" ht="40" customHeight="1" x14ac:dyDescent="0.3">
      <c r="A10" s="107"/>
      <c r="B10" s="459"/>
      <c r="C10" s="459"/>
      <c r="D10" s="459"/>
      <c r="E10" s="459"/>
      <c r="F10" s="46"/>
      <c r="G10" s="460" t="s">
        <v>480</v>
      </c>
      <c r="H10" s="461"/>
      <c r="I10" s="110"/>
      <c r="J10" s="110"/>
      <c r="K10" s="110"/>
      <c r="L10" s="46"/>
      <c r="M10" s="31"/>
      <c r="N10" s="31"/>
    </row>
    <row r="11" spans="1:15"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5" ht="35.049999999999997" customHeight="1" x14ac:dyDescent="0.3">
      <c r="A12" s="10" t="s">
        <v>562</v>
      </c>
      <c r="B12" s="27" t="s">
        <v>1098</v>
      </c>
      <c r="C12" s="300" t="s">
        <v>566</v>
      </c>
      <c r="D12" s="80">
        <v>14.404999999999999</v>
      </c>
      <c r="E12" s="81">
        <v>0.72399999999999998</v>
      </c>
      <c r="F12" s="82">
        <v>6.9000000000000006E-2</v>
      </c>
      <c r="G12" s="29">
        <v>28.97</v>
      </c>
      <c r="H12" s="30" t="s">
        <v>595</v>
      </c>
      <c r="I12" s="30" t="s">
        <v>595</v>
      </c>
      <c r="J12" s="26" t="s">
        <v>595</v>
      </c>
      <c r="K12" s="27"/>
    </row>
    <row r="13" spans="1:15" ht="35.049999999999997" customHeight="1" x14ac:dyDescent="0.3">
      <c r="A13" s="10" t="s">
        <v>563</v>
      </c>
      <c r="B13" s="27" t="s">
        <v>1099</v>
      </c>
      <c r="C13" s="300" t="s">
        <v>567</v>
      </c>
      <c r="D13" s="80">
        <v>14.404999999999999</v>
      </c>
      <c r="E13" s="81">
        <v>0.72399999999999998</v>
      </c>
      <c r="F13" s="82">
        <v>6.9000000000000006E-2</v>
      </c>
      <c r="G13" s="30" t="s">
        <v>595</v>
      </c>
      <c r="H13" s="30" t="s">
        <v>595</v>
      </c>
      <c r="I13" s="30" t="s">
        <v>595</v>
      </c>
      <c r="J13" s="26" t="s">
        <v>595</v>
      </c>
      <c r="K13" s="27"/>
    </row>
    <row r="14" spans="1:15" ht="35.049999999999997" customHeight="1" x14ac:dyDescent="0.3">
      <c r="A14" s="10" t="s">
        <v>737</v>
      </c>
      <c r="B14" s="27" t="s">
        <v>1100</v>
      </c>
      <c r="C14" s="300" t="s">
        <v>568</v>
      </c>
      <c r="D14" s="80">
        <v>13.054</v>
      </c>
      <c r="E14" s="81">
        <v>0.65600000000000003</v>
      </c>
      <c r="F14" s="82">
        <v>6.2E-2</v>
      </c>
      <c r="G14" s="29">
        <v>10.220000000000001</v>
      </c>
      <c r="H14" s="30" t="s">
        <v>595</v>
      </c>
      <c r="I14" s="30" t="s">
        <v>595</v>
      </c>
      <c r="J14" s="26" t="s">
        <v>595</v>
      </c>
      <c r="K14" s="27"/>
    </row>
    <row r="15" spans="1:15" ht="35.049999999999997" customHeight="1" x14ac:dyDescent="0.3">
      <c r="A15" s="10" t="s">
        <v>738</v>
      </c>
      <c r="B15" s="27" t="s">
        <v>1101</v>
      </c>
      <c r="C15" s="354" t="s">
        <v>921</v>
      </c>
      <c r="D15" s="80">
        <v>13.054</v>
      </c>
      <c r="E15" s="81">
        <v>0.65600000000000003</v>
      </c>
      <c r="F15" s="82">
        <v>6.2E-2</v>
      </c>
      <c r="G15" s="29">
        <v>15.49</v>
      </c>
      <c r="H15" s="30" t="s">
        <v>595</v>
      </c>
      <c r="I15" s="30" t="s">
        <v>595</v>
      </c>
      <c r="J15" s="26" t="s">
        <v>595</v>
      </c>
      <c r="K15" s="27"/>
    </row>
    <row r="16" spans="1:15" ht="35.049999999999997" customHeight="1" x14ac:dyDescent="0.3">
      <c r="A16" s="10" t="s">
        <v>739</v>
      </c>
      <c r="B16" s="28" t="s">
        <v>1102</v>
      </c>
      <c r="C16" s="354" t="s">
        <v>921</v>
      </c>
      <c r="D16" s="80">
        <v>13.054</v>
      </c>
      <c r="E16" s="81">
        <v>0.65600000000000003</v>
      </c>
      <c r="F16" s="82">
        <v>6.2E-2</v>
      </c>
      <c r="G16" s="29">
        <v>41.65</v>
      </c>
      <c r="H16" s="30" t="s">
        <v>595</v>
      </c>
      <c r="I16" s="30" t="s">
        <v>595</v>
      </c>
      <c r="J16" s="26" t="s">
        <v>595</v>
      </c>
      <c r="K16" s="27"/>
    </row>
    <row r="17" spans="1:11" ht="35.049999999999997" customHeight="1" x14ac:dyDescent="0.3">
      <c r="A17" s="10" t="s">
        <v>740</v>
      </c>
      <c r="B17" s="28" t="s">
        <v>1103</v>
      </c>
      <c r="C17" s="354" t="s">
        <v>921</v>
      </c>
      <c r="D17" s="80">
        <v>13.054</v>
      </c>
      <c r="E17" s="81">
        <v>0.65600000000000003</v>
      </c>
      <c r="F17" s="82">
        <v>6.2E-2</v>
      </c>
      <c r="G17" s="29">
        <v>85.63</v>
      </c>
      <c r="H17" s="30" t="s">
        <v>595</v>
      </c>
      <c r="I17" s="30" t="s">
        <v>595</v>
      </c>
      <c r="J17" s="26" t="s">
        <v>595</v>
      </c>
      <c r="K17" s="27"/>
    </row>
    <row r="18" spans="1:11" ht="35.049999999999997" customHeight="1" x14ac:dyDescent="0.3">
      <c r="A18" s="10" t="s">
        <v>741</v>
      </c>
      <c r="B18" s="28" t="s">
        <v>1104</v>
      </c>
      <c r="C18" s="354" t="s">
        <v>921</v>
      </c>
      <c r="D18" s="80">
        <v>13.054</v>
      </c>
      <c r="E18" s="81">
        <v>0.65600000000000003</v>
      </c>
      <c r="F18" s="82">
        <v>6.2E-2</v>
      </c>
      <c r="G18" s="29">
        <v>253.64</v>
      </c>
      <c r="H18" s="30" t="s">
        <v>595</v>
      </c>
      <c r="I18" s="30" t="s">
        <v>595</v>
      </c>
      <c r="J18" s="26" t="s">
        <v>595</v>
      </c>
      <c r="K18" s="27"/>
    </row>
    <row r="19" spans="1:11" ht="35.049999999999997" customHeight="1" x14ac:dyDescent="0.3">
      <c r="A19" s="10" t="s">
        <v>564</v>
      </c>
      <c r="B19" s="28" t="s">
        <v>1105</v>
      </c>
      <c r="C19" s="300" t="s">
        <v>569</v>
      </c>
      <c r="D19" s="80">
        <v>13.054</v>
      </c>
      <c r="E19" s="81">
        <v>0.65600000000000003</v>
      </c>
      <c r="F19" s="82">
        <v>6.2E-2</v>
      </c>
      <c r="G19" s="30" t="s">
        <v>595</v>
      </c>
      <c r="H19" s="30" t="s">
        <v>595</v>
      </c>
      <c r="I19" s="30" t="s">
        <v>595</v>
      </c>
      <c r="J19" s="26" t="s">
        <v>595</v>
      </c>
      <c r="K19" s="27"/>
    </row>
    <row r="20" spans="1:11" ht="35.049999999999997" customHeight="1" x14ac:dyDescent="0.3">
      <c r="A20" s="10" t="s">
        <v>742</v>
      </c>
      <c r="B20" s="24" t="s">
        <v>1184</v>
      </c>
      <c r="C20" s="315">
        <v>0</v>
      </c>
      <c r="D20" s="80">
        <v>8.407</v>
      </c>
      <c r="E20" s="81">
        <v>0.38300000000000001</v>
      </c>
      <c r="F20" s="82">
        <v>3.5999999999999997E-2</v>
      </c>
      <c r="G20" s="29">
        <v>14.23</v>
      </c>
      <c r="H20" s="29">
        <v>3.98</v>
      </c>
      <c r="I20" s="79">
        <v>8.3000000000000007</v>
      </c>
      <c r="J20" s="25">
        <v>0.11700000000000001</v>
      </c>
      <c r="K20" s="27"/>
    </row>
    <row r="21" spans="1:11" ht="35.049999999999997" customHeight="1" x14ac:dyDescent="0.3">
      <c r="A21" s="10" t="s">
        <v>743</v>
      </c>
      <c r="B21" s="27" t="s">
        <v>1106</v>
      </c>
      <c r="C21" s="315">
        <v>0</v>
      </c>
      <c r="D21" s="80">
        <v>8.407</v>
      </c>
      <c r="E21" s="81">
        <v>0.38300000000000001</v>
      </c>
      <c r="F21" s="82">
        <v>3.5999999999999997E-2</v>
      </c>
      <c r="G21" s="29">
        <v>355.55</v>
      </c>
      <c r="H21" s="29">
        <v>3.98</v>
      </c>
      <c r="I21" s="79">
        <v>8.3000000000000007</v>
      </c>
      <c r="J21" s="25">
        <v>0.11700000000000001</v>
      </c>
      <c r="K21" s="27"/>
    </row>
    <row r="22" spans="1:11" ht="35.049999999999997" customHeight="1" x14ac:dyDescent="0.3">
      <c r="A22" s="10" t="s">
        <v>744</v>
      </c>
      <c r="B22" s="27" t="s">
        <v>1107</v>
      </c>
      <c r="C22" s="315">
        <v>0</v>
      </c>
      <c r="D22" s="80">
        <v>8.407</v>
      </c>
      <c r="E22" s="81">
        <v>0.38300000000000001</v>
      </c>
      <c r="F22" s="82">
        <v>3.5999999999999997E-2</v>
      </c>
      <c r="G22" s="29">
        <v>690.61</v>
      </c>
      <c r="H22" s="29">
        <v>3.98</v>
      </c>
      <c r="I22" s="79">
        <v>8.3000000000000007</v>
      </c>
      <c r="J22" s="25">
        <v>0.11700000000000001</v>
      </c>
      <c r="K22" s="27"/>
    </row>
    <row r="23" spans="1:11" ht="35.049999999999997" customHeight="1" x14ac:dyDescent="0.3">
      <c r="A23" s="10" t="s">
        <v>745</v>
      </c>
      <c r="B23" s="27" t="s">
        <v>1108</v>
      </c>
      <c r="C23" s="315">
        <v>0</v>
      </c>
      <c r="D23" s="80">
        <v>8.407</v>
      </c>
      <c r="E23" s="81">
        <v>0.38300000000000001</v>
      </c>
      <c r="F23" s="82">
        <v>3.5999999999999997E-2</v>
      </c>
      <c r="G23" s="29">
        <v>1109.1400000000001</v>
      </c>
      <c r="H23" s="29">
        <v>3.98</v>
      </c>
      <c r="I23" s="79">
        <v>8.3000000000000007</v>
      </c>
      <c r="J23" s="25">
        <v>0.11700000000000001</v>
      </c>
      <c r="K23" s="27"/>
    </row>
    <row r="24" spans="1:11" ht="35.049999999999997" customHeight="1" x14ac:dyDescent="0.3">
      <c r="A24" s="10" t="s">
        <v>746</v>
      </c>
      <c r="B24" s="27" t="s">
        <v>1109</v>
      </c>
      <c r="C24" s="315">
        <v>0</v>
      </c>
      <c r="D24" s="80">
        <v>8.407</v>
      </c>
      <c r="E24" s="81">
        <v>0.38300000000000001</v>
      </c>
      <c r="F24" s="82">
        <v>3.5999999999999997E-2</v>
      </c>
      <c r="G24" s="29">
        <v>2420.69</v>
      </c>
      <c r="H24" s="29">
        <v>3.98</v>
      </c>
      <c r="I24" s="79">
        <v>8.3000000000000007</v>
      </c>
      <c r="J24" s="25">
        <v>0.11700000000000001</v>
      </c>
      <c r="K24" s="27"/>
    </row>
    <row r="25" spans="1:11" ht="35.049999999999997" customHeight="1" x14ac:dyDescent="0.3">
      <c r="A25" s="10" t="s">
        <v>747</v>
      </c>
      <c r="B25" s="314"/>
      <c r="C25" s="315">
        <v>0</v>
      </c>
      <c r="D25" s="80">
        <v>6.5529999999999999</v>
      </c>
      <c r="E25" s="81">
        <v>0.23599999999999999</v>
      </c>
      <c r="F25" s="82">
        <v>2.1999999999999999E-2</v>
      </c>
      <c r="G25" s="29">
        <v>11.13</v>
      </c>
      <c r="H25" s="29">
        <v>3.61</v>
      </c>
      <c r="I25" s="79">
        <v>6.88</v>
      </c>
      <c r="J25" s="25">
        <v>0.08</v>
      </c>
      <c r="K25" s="27"/>
    </row>
    <row r="26" spans="1:11" ht="35.049999999999997" customHeight="1" x14ac:dyDescent="0.3">
      <c r="A26" s="10" t="s">
        <v>748</v>
      </c>
      <c r="B26" s="314"/>
      <c r="C26" s="315">
        <v>0</v>
      </c>
      <c r="D26" s="80">
        <v>6.5529999999999999</v>
      </c>
      <c r="E26" s="81">
        <v>0.23599999999999999</v>
      </c>
      <c r="F26" s="82">
        <v>2.1999999999999999E-2</v>
      </c>
      <c r="G26" s="29">
        <v>352.45</v>
      </c>
      <c r="H26" s="29">
        <v>3.61</v>
      </c>
      <c r="I26" s="79">
        <v>6.88</v>
      </c>
      <c r="J26" s="25">
        <v>0.08</v>
      </c>
      <c r="K26" s="27"/>
    </row>
    <row r="27" spans="1:11" ht="35.049999999999997" customHeight="1" x14ac:dyDescent="0.3">
      <c r="A27" s="10" t="s">
        <v>749</v>
      </c>
      <c r="B27" s="314"/>
      <c r="C27" s="315">
        <v>0</v>
      </c>
      <c r="D27" s="80">
        <v>6.5529999999999999</v>
      </c>
      <c r="E27" s="81">
        <v>0.23599999999999999</v>
      </c>
      <c r="F27" s="82">
        <v>2.1999999999999999E-2</v>
      </c>
      <c r="G27" s="29">
        <v>687.5</v>
      </c>
      <c r="H27" s="29">
        <v>3.61</v>
      </c>
      <c r="I27" s="79">
        <v>6.88</v>
      </c>
      <c r="J27" s="25">
        <v>0.08</v>
      </c>
      <c r="K27" s="27"/>
    </row>
    <row r="28" spans="1:11" ht="35.049999999999997" customHeight="1" x14ac:dyDescent="0.3">
      <c r="A28" s="10" t="s">
        <v>750</v>
      </c>
      <c r="B28" s="314"/>
      <c r="C28" s="315">
        <v>0</v>
      </c>
      <c r="D28" s="80">
        <v>6.5529999999999999</v>
      </c>
      <c r="E28" s="81">
        <v>0.23599999999999999</v>
      </c>
      <c r="F28" s="82">
        <v>2.1999999999999999E-2</v>
      </c>
      <c r="G28" s="29">
        <v>1106.04</v>
      </c>
      <c r="H28" s="29">
        <v>3.61</v>
      </c>
      <c r="I28" s="79">
        <v>6.88</v>
      </c>
      <c r="J28" s="25">
        <v>0.08</v>
      </c>
      <c r="K28" s="27"/>
    </row>
    <row r="29" spans="1:11" ht="35.049999999999997" customHeight="1" x14ac:dyDescent="0.3">
      <c r="A29" s="10" t="s">
        <v>751</v>
      </c>
      <c r="B29" s="314"/>
      <c r="C29" s="315">
        <v>0</v>
      </c>
      <c r="D29" s="80">
        <v>6.5529999999999999</v>
      </c>
      <c r="E29" s="81">
        <v>0.23599999999999999</v>
      </c>
      <c r="F29" s="82">
        <v>2.1999999999999999E-2</v>
      </c>
      <c r="G29" s="29">
        <v>2417.59</v>
      </c>
      <c r="H29" s="29">
        <v>3.61</v>
      </c>
      <c r="I29" s="79">
        <v>6.88</v>
      </c>
      <c r="J29" s="25">
        <v>0.08</v>
      </c>
      <c r="K29" s="27"/>
    </row>
    <row r="30" spans="1:11" ht="35.049999999999997" customHeight="1" x14ac:dyDescent="0.3">
      <c r="A30" s="10" t="s">
        <v>752</v>
      </c>
      <c r="B30" s="27" t="s">
        <v>1110</v>
      </c>
      <c r="C30" s="315">
        <v>0</v>
      </c>
      <c r="D30" s="80">
        <v>4.8029999999999999</v>
      </c>
      <c r="E30" s="81">
        <v>0.13100000000000001</v>
      </c>
      <c r="F30" s="82">
        <v>1.2E-2</v>
      </c>
      <c r="G30" s="29">
        <v>101.97</v>
      </c>
      <c r="H30" s="29">
        <v>3.07</v>
      </c>
      <c r="I30" s="79">
        <v>6.78</v>
      </c>
      <c r="J30" s="25">
        <v>5.2999999999999999E-2</v>
      </c>
      <c r="K30" s="27"/>
    </row>
    <row r="31" spans="1:11" ht="35.049999999999997" customHeight="1" x14ac:dyDescent="0.3">
      <c r="A31" s="10" t="s">
        <v>753</v>
      </c>
      <c r="B31" s="27" t="s">
        <v>1111</v>
      </c>
      <c r="C31" s="315">
        <v>0</v>
      </c>
      <c r="D31" s="80">
        <v>4.8029999999999999</v>
      </c>
      <c r="E31" s="81">
        <v>0.13100000000000001</v>
      </c>
      <c r="F31" s="82">
        <v>1.2E-2</v>
      </c>
      <c r="G31" s="29">
        <v>1690.9</v>
      </c>
      <c r="H31" s="29">
        <v>3.07</v>
      </c>
      <c r="I31" s="79">
        <v>6.78</v>
      </c>
      <c r="J31" s="25">
        <v>5.2999999999999999E-2</v>
      </c>
      <c r="K31" s="27"/>
    </row>
    <row r="32" spans="1:11" ht="35.049999999999997" customHeight="1" x14ac:dyDescent="0.3">
      <c r="A32" s="10" t="s">
        <v>754</v>
      </c>
      <c r="B32" s="27" t="s">
        <v>1339</v>
      </c>
      <c r="C32" s="315">
        <v>0</v>
      </c>
      <c r="D32" s="80">
        <v>4.8029999999999999</v>
      </c>
      <c r="E32" s="81">
        <v>0.13100000000000001</v>
      </c>
      <c r="F32" s="82">
        <v>1.2E-2</v>
      </c>
      <c r="G32" s="29">
        <v>6065.04</v>
      </c>
      <c r="H32" s="29">
        <v>3.07</v>
      </c>
      <c r="I32" s="79">
        <v>6.78</v>
      </c>
      <c r="J32" s="25">
        <v>5.2999999999999999E-2</v>
      </c>
      <c r="K32" s="27"/>
    </row>
    <row r="33" spans="1:11" ht="35.049999999999997" customHeight="1" x14ac:dyDescent="0.3">
      <c r="A33" s="10" t="s">
        <v>755</v>
      </c>
      <c r="B33" s="27" t="s">
        <v>1112</v>
      </c>
      <c r="C33" s="315">
        <v>0</v>
      </c>
      <c r="D33" s="80">
        <v>4.8029999999999999</v>
      </c>
      <c r="E33" s="81">
        <v>0.13100000000000001</v>
      </c>
      <c r="F33" s="82">
        <v>1.2E-2</v>
      </c>
      <c r="G33" s="29">
        <v>12677.57</v>
      </c>
      <c r="H33" s="29">
        <v>3.07</v>
      </c>
      <c r="I33" s="79">
        <v>6.78</v>
      </c>
      <c r="J33" s="25">
        <v>5.2999999999999999E-2</v>
      </c>
      <c r="K33" s="27"/>
    </row>
    <row r="34" spans="1:11" ht="35.049999999999997" customHeight="1" x14ac:dyDescent="0.3">
      <c r="A34" s="10" t="s">
        <v>756</v>
      </c>
      <c r="B34" s="27" t="s">
        <v>1113</v>
      </c>
      <c r="C34" s="315">
        <v>0</v>
      </c>
      <c r="D34" s="80">
        <v>4.8029999999999999</v>
      </c>
      <c r="E34" s="81">
        <v>0.13100000000000001</v>
      </c>
      <c r="F34" s="82">
        <v>1.2E-2</v>
      </c>
      <c r="G34" s="29">
        <v>32142.53</v>
      </c>
      <c r="H34" s="29">
        <v>3.07</v>
      </c>
      <c r="I34" s="79">
        <v>6.78</v>
      </c>
      <c r="J34" s="25">
        <v>5.2999999999999999E-2</v>
      </c>
      <c r="K34" s="27"/>
    </row>
    <row r="35" spans="1:11" ht="35.049999999999997" customHeight="1" x14ac:dyDescent="0.3">
      <c r="A35" s="10" t="s">
        <v>565</v>
      </c>
      <c r="B35" s="27" t="s">
        <v>1338</v>
      </c>
      <c r="C35" s="315" t="s">
        <v>608</v>
      </c>
      <c r="D35" s="83">
        <v>38.11</v>
      </c>
      <c r="E35" s="84">
        <v>3.4180000000000001</v>
      </c>
      <c r="F35" s="82">
        <v>2.5</v>
      </c>
      <c r="G35" s="30" t="s">
        <v>595</v>
      </c>
      <c r="H35" s="30" t="s">
        <v>595</v>
      </c>
      <c r="I35" s="30" t="s">
        <v>595</v>
      </c>
      <c r="J35" s="26" t="s">
        <v>595</v>
      </c>
      <c r="K35" s="27"/>
    </row>
    <row r="36" spans="1:11" ht="35.049999999999997" customHeight="1" x14ac:dyDescent="0.3">
      <c r="A36" s="10" t="s">
        <v>609</v>
      </c>
      <c r="B36" s="28" t="s">
        <v>1114</v>
      </c>
      <c r="C36" s="353">
        <v>0</v>
      </c>
      <c r="D36" s="80">
        <v>-8.5660000000000007</v>
      </c>
      <c r="E36" s="81">
        <v>-0.43</v>
      </c>
      <c r="F36" s="82">
        <v>-4.1000000000000002E-2</v>
      </c>
      <c r="G36" s="29">
        <v>0</v>
      </c>
      <c r="H36" s="30" t="s">
        <v>595</v>
      </c>
      <c r="I36" s="30" t="s">
        <v>595</v>
      </c>
      <c r="J36" s="26" t="s">
        <v>595</v>
      </c>
      <c r="K36" s="27"/>
    </row>
    <row r="37" spans="1:11" ht="35.049999999999997" customHeight="1" x14ac:dyDescent="0.3">
      <c r="A37" s="10" t="s">
        <v>673</v>
      </c>
      <c r="B37" s="314"/>
      <c r="C37" s="315">
        <v>0</v>
      </c>
      <c r="D37" s="80">
        <v>-7.7569999999999997</v>
      </c>
      <c r="E37" s="81">
        <v>-0.36699999999999999</v>
      </c>
      <c r="F37" s="82">
        <v>-3.5000000000000003E-2</v>
      </c>
      <c r="G37" s="29">
        <v>0</v>
      </c>
      <c r="H37" s="30" t="s">
        <v>595</v>
      </c>
      <c r="I37" s="30" t="s">
        <v>595</v>
      </c>
      <c r="J37" s="26" t="s">
        <v>595</v>
      </c>
      <c r="K37" s="27"/>
    </row>
    <row r="38" spans="1:11" ht="35.049999999999997" customHeight="1" x14ac:dyDescent="0.3">
      <c r="A38" s="10" t="s">
        <v>589</v>
      </c>
      <c r="B38" s="28" t="s">
        <v>1115</v>
      </c>
      <c r="C38" s="315">
        <v>0</v>
      </c>
      <c r="D38" s="80">
        <v>-8.5660000000000007</v>
      </c>
      <c r="E38" s="81">
        <v>-0.43</v>
      </c>
      <c r="F38" s="82">
        <v>-4.1000000000000002E-2</v>
      </c>
      <c r="G38" s="29">
        <v>0</v>
      </c>
      <c r="H38" s="30" t="s">
        <v>595</v>
      </c>
      <c r="I38" s="30" t="s">
        <v>595</v>
      </c>
      <c r="J38" s="25">
        <v>0.128</v>
      </c>
      <c r="K38" s="27"/>
    </row>
    <row r="39" spans="1:11" ht="35.049999999999997" customHeight="1" x14ac:dyDescent="0.3">
      <c r="A39" s="10" t="s">
        <v>674</v>
      </c>
      <c r="B39" s="314"/>
      <c r="C39" s="315">
        <v>0</v>
      </c>
      <c r="D39" s="80">
        <v>-8.5660000000000007</v>
      </c>
      <c r="E39" s="81">
        <v>-0.43</v>
      </c>
      <c r="F39" s="82">
        <v>-4.1000000000000002E-2</v>
      </c>
      <c r="G39" s="29">
        <v>0</v>
      </c>
      <c r="H39" s="30" t="s">
        <v>595</v>
      </c>
      <c r="I39" s="30" t="s">
        <v>595</v>
      </c>
      <c r="J39" s="26" t="s">
        <v>595</v>
      </c>
      <c r="K39" s="27"/>
    </row>
    <row r="40" spans="1:11" ht="35.049999999999997" customHeight="1" x14ac:dyDescent="0.3">
      <c r="A40" s="10" t="s">
        <v>675</v>
      </c>
      <c r="B40" s="314"/>
      <c r="C40" s="315">
        <v>0</v>
      </c>
      <c r="D40" s="80">
        <v>-7.7569999999999997</v>
      </c>
      <c r="E40" s="81">
        <v>-0.36699999999999999</v>
      </c>
      <c r="F40" s="82">
        <v>-3.5000000000000003E-2</v>
      </c>
      <c r="G40" s="29">
        <v>0</v>
      </c>
      <c r="H40" s="30" t="s">
        <v>595</v>
      </c>
      <c r="I40" s="30" t="s">
        <v>595</v>
      </c>
      <c r="J40" s="25">
        <v>0.10299999999999999</v>
      </c>
      <c r="K40" s="27"/>
    </row>
    <row r="41" spans="1:11" ht="35.049999999999997" customHeight="1" x14ac:dyDescent="0.3">
      <c r="A41" s="10" t="s">
        <v>676</v>
      </c>
      <c r="B41" s="314"/>
      <c r="C41" s="315">
        <v>0</v>
      </c>
      <c r="D41" s="80">
        <v>-7.7569999999999997</v>
      </c>
      <c r="E41" s="81">
        <v>-0.36699999999999999</v>
      </c>
      <c r="F41" s="82">
        <v>-3.5000000000000003E-2</v>
      </c>
      <c r="G41" s="29">
        <v>0</v>
      </c>
      <c r="H41" s="30" t="s">
        <v>595</v>
      </c>
      <c r="I41" s="30" t="s">
        <v>595</v>
      </c>
      <c r="J41" s="26" t="s">
        <v>595</v>
      </c>
      <c r="K41" s="27"/>
    </row>
    <row r="42" spans="1:11" ht="35.049999999999997" customHeight="1" x14ac:dyDescent="0.3">
      <c r="A42" s="10" t="s">
        <v>590</v>
      </c>
      <c r="B42" s="27" t="s">
        <v>1116</v>
      </c>
      <c r="C42" s="315">
        <v>0</v>
      </c>
      <c r="D42" s="80">
        <v>-5.2249999999999996</v>
      </c>
      <c r="E42" s="81">
        <v>-0.17100000000000001</v>
      </c>
      <c r="F42" s="82">
        <v>-1.6E-2</v>
      </c>
      <c r="G42" s="29">
        <v>63.76</v>
      </c>
      <c r="H42" s="30" t="s">
        <v>595</v>
      </c>
      <c r="I42" s="30" t="s">
        <v>595</v>
      </c>
      <c r="J42" s="25">
        <v>7.9000000000000001E-2</v>
      </c>
      <c r="K42" s="27"/>
    </row>
    <row r="43" spans="1:11" ht="35.049999999999997" customHeight="1" x14ac:dyDescent="0.3">
      <c r="A43" s="10" t="s">
        <v>672</v>
      </c>
      <c r="B43" s="314"/>
      <c r="C43" s="315">
        <v>0</v>
      </c>
      <c r="D43" s="80">
        <v>-5.2249999999999996</v>
      </c>
      <c r="E43" s="81">
        <v>-0.17100000000000001</v>
      </c>
      <c r="F43" s="82">
        <v>-1.6E-2</v>
      </c>
      <c r="G43" s="29">
        <v>63.76</v>
      </c>
      <c r="H43" s="30" t="s">
        <v>595</v>
      </c>
      <c r="I43" s="30" t="s">
        <v>595</v>
      </c>
      <c r="J43" s="26" t="s">
        <v>595</v>
      </c>
      <c r="K43" s="27"/>
    </row>
  </sheetData>
  <mergeCells count="17">
    <mergeCell ref="C5:D5"/>
    <mergeCell ref="G5:H5"/>
    <mergeCell ref="E1:K1"/>
    <mergeCell ref="A2:K2"/>
    <mergeCell ref="A4:E4"/>
    <mergeCell ref="G4:K4"/>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00000000-0004-0000-0A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L43"/>
  <sheetViews>
    <sheetView topLeftCell="A18" zoomScale="50" zoomScaleNormal="50" zoomScaleSheetLayoutView="100" workbookViewId="0">
      <selection activeCell="B36" sqref="B36"/>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5" t="s">
        <v>19</v>
      </c>
      <c r="B1" s="46"/>
      <c r="C1" s="46"/>
      <c r="D1" s="46"/>
      <c r="E1" s="432" t="s">
        <v>463</v>
      </c>
      <c r="F1" s="432"/>
      <c r="G1" s="432"/>
      <c r="H1" s="432"/>
      <c r="I1" s="432"/>
      <c r="J1" s="432"/>
      <c r="K1" s="432"/>
      <c r="L1" s="33"/>
    </row>
    <row r="2" spans="1:12" ht="40" customHeight="1" x14ac:dyDescent="0.3">
      <c r="A2" s="433" t="str">
        <f>Overview!B4&amp;" - Effective from "&amp;Overview!D4&amp;" - Final LV and HV charges in NPG Yorkshire Area (GSP Group _M)"</f>
        <v>Indigo Power Limited - Effective from 1 April 2022 - Final LV and HV charges in NPG Yorkshire Area (GSP Group _M)</v>
      </c>
      <c r="B2" s="433"/>
      <c r="C2" s="433"/>
      <c r="D2" s="433"/>
      <c r="E2" s="433"/>
      <c r="F2" s="433"/>
      <c r="G2" s="433"/>
      <c r="H2" s="433"/>
      <c r="I2" s="433"/>
      <c r="J2" s="433"/>
      <c r="K2" s="433"/>
    </row>
    <row r="3" spans="1:12" s="42" customFormat="1" ht="40" customHeight="1" x14ac:dyDescent="0.3">
      <c r="A3" s="46"/>
      <c r="B3" s="46"/>
      <c r="C3" s="46"/>
      <c r="D3" s="46"/>
      <c r="E3" s="46"/>
      <c r="F3" s="46"/>
      <c r="G3" s="46"/>
      <c r="H3" s="46"/>
      <c r="I3" s="46"/>
      <c r="J3" s="46"/>
      <c r="K3" s="46"/>
      <c r="L3" s="31"/>
    </row>
    <row r="4" spans="1:12" ht="40" customHeight="1" x14ac:dyDescent="0.3">
      <c r="A4" s="433" t="s">
        <v>308</v>
      </c>
      <c r="B4" s="433"/>
      <c r="C4" s="433"/>
      <c r="D4" s="433"/>
      <c r="E4" s="433"/>
      <c r="F4" s="46"/>
      <c r="G4" s="433" t="s">
        <v>307</v>
      </c>
      <c r="H4" s="433"/>
      <c r="I4" s="433"/>
      <c r="J4" s="433"/>
      <c r="K4" s="433"/>
    </row>
    <row r="5" spans="1:12" ht="40" customHeight="1" x14ac:dyDescent="0.3">
      <c r="A5" s="378" t="s">
        <v>13</v>
      </c>
      <c r="B5" s="248" t="s">
        <v>299</v>
      </c>
      <c r="C5" s="428" t="s">
        <v>300</v>
      </c>
      <c r="D5" s="429"/>
      <c r="E5" s="43" t="s">
        <v>301</v>
      </c>
      <c r="F5" s="46"/>
      <c r="G5" s="430"/>
      <c r="H5" s="431"/>
      <c r="I5" s="44" t="s">
        <v>305</v>
      </c>
      <c r="J5" s="45" t="s">
        <v>306</v>
      </c>
      <c r="K5" s="43" t="s">
        <v>301</v>
      </c>
      <c r="L5" s="46"/>
    </row>
    <row r="6" spans="1:12" ht="40" customHeight="1" x14ac:dyDescent="0.3">
      <c r="A6" s="102" t="s">
        <v>593</v>
      </c>
      <c r="B6" s="13" t="s">
        <v>625</v>
      </c>
      <c r="C6" s="462" t="s">
        <v>626</v>
      </c>
      <c r="D6" s="462" t="s">
        <v>595</v>
      </c>
      <c r="E6" s="13" t="s">
        <v>627</v>
      </c>
      <c r="F6" s="46" t="s">
        <v>595</v>
      </c>
      <c r="G6" s="458" t="s">
        <v>303</v>
      </c>
      <c r="H6" s="458" t="s">
        <v>595</v>
      </c>
      <c r="I6" s="13" t="s">
        <v>625</v>
      </c>
      <c r="J6" s="241" t="s">
        <v>626</v>
      </c>
      <c r="K6" s="241" t="s">
        <v>627</v>
      </c>
      <c r="L6" s="46"/>
    </row>
    <row r="7" spans="1:12" ht="40" customHeight="1" x14ac:dyDescent="0.3">
      <c r="A7" s="102" t="s">
        <v>597</v>
      </c>
      <c r="B7" s="109" t="s">
        <v>595</v>
      </c>
      <c r="C7" s="466" t="s">
        <v>595</v>
      </c>
      <c r="D7" s="467" t="s">
        <v>595</v>
      </c>
      <c r="E7" s="13" t="s">
        <v>605</v>
      </c>
      <c r="F7" s="46" t="s">
        <v>595</v>
      </c>
      <c r="G7" s="458" t="s">
        <v>628</v>
      </c>
      <c r="H7" s="458" t="s">
        <v>595</v>
      </c>
      <c r="I7" s="109" t="s">
        <v>595</v>
      </c>
      <c r="J7" s="241" t="s">
        <v>629</v>
      </c>
      <c r="K7" s="241" t="s">
        <v>627</v>
      </c>
      <c r="L7" s="46"/>
    </row>
    <row r="8" spans="1:12" ht="40" customHeight="1" x14ac:dyDescent="0.3">
      <c r="A8" s="242" t="s">
        <v>14</v>
      </c>
      <c r="B8" s="437" t="s">
        <v>15</v>
      </c>
      <c r="C8" s="446" t="s">
        <v>595</v>
      </c>
      <c r="D8" s="446" t="s">
        <v>595</v>
      </c>
      <c r="E8" s="438" t="s">
        <v>595</v>
      </c>
      <c r="F8" s="46" t="s">
        <v>595</v>
      </c>
      <c r="G8" s="458" t="s">
        <v>617</v>
      </c>
      <c r="H8" s="458" t="s">
        <v>595</v>
      </c>
      <c r="I8" s="109" t="s">
        <v>595</v>
      </c>
      <c r="J8" s="109" t="s">
        <v>595</v>
      </c>
      <c r="K8" s="241" t="s">
        <v>605</v>
      </c>
      <c r="L8" s="46"/>
    </row>
    <row r="9" spans="1:12" s="42" customFormat="1" ht="40" customHeight="1" x14ac:dyDescent="0.3">
      <c r="A9" s="46" t="s">
        <v>595</v>
      </c>
      <c r="B9" s="46" t="s">
        <v>595</v>
      </c>
      <c r="C9" s="46" t="s">
        <v>595</v>
      </c>
      <c r="D9" s="46" t="s">
        <v>595</v>
      </c>
      <c r="E9" s="46" t="s">
        <v>595</v>
      </c>
      <c r="F9" s="46" t="s">
        <v>595</v>
      </c>
      <c r="G9" s="458" t="s">
        <v>14</v>
      </c>
      <c r="H9" s="458" t="s">
        <v>595</v>
      </c>
      <c r="I9" s="437" t="s">
        <v>15</v>
      </c>
      <c r="J9" s="446" t="s">
        <v>595</v>
      </c>
      <c r="K9" s="438" t="s">
        <v>595</v>
      </c>
      <c r="L9" s="31"/>
    </row>
    <row r="10" spans="1:12" s="42" customFormat="1" ht="40" customHeight="1" x14ac:dyDescent="0.3">
      <c r="A10" s="46"/>
      <c r="B10" s="46"/>
      <c r="C10" s="46"/>
      <c r="D10" s="46"/>
      <c r="E10" s="46"/>
      <c r="F10" s="46"/>
      <c r="G10" s="46" t="s">
        <v>480</v>
      </c>
      <c r="H10" s="46"/>
      <c r="I10" s="46"/>
      <c r="J10" s="46"/>
      <c r="K10" s="46"/>
      <c r="L10" s="31"/>
    </row>
    <row r="11" spans="1:12" ht="75" customHeight="1" x14ac:dyDescent="0.3">
      <c r="A11" s="18" t="s">
        <v>455</v>
      </c>
      <c r="B11" s="111" t="s">
        <v>23</v>
      </c>
      <c r="C11" s="111" t="s">
        <v>24</v>
      </c>
      <c r="D11" s="356" t="s">
        <v>571</v>
      </c>
      <c r="E11" s="356" t="s">
        <v>572</v>
      </c>
      <c r="F11" s="356" t="s">
        <v>573</v>
      </c>
      <c r="G11" s="357" t="s">
        <v>25</v>
      </c>
      <c r="H11" s="357" t="s">
        <v>26</v>
      </c>
      <c r="I11" s="358" t="s">
        <v>456</v>
      </c>
      <c r="J11" s="357" t="s">
        <v>270</v>
      </c>
      <c r="K11" s="111" t="s">
        <v>0</v>
      </c>
    </row>
    <row r="12" spans="1:12" ht="35.049999999999997" customHeight="1" x14ac:dyDescent="0.3">
      <c r="A12" s="10" t="s">
        <v>562</v>
      </c>
      <c r="B12" s="27" t="s">
        <v>1117</v>
      </c>
      <c r="C12" s="300" t="s">
        <v>566</v>
      </c>
      <c r="D12" s="359">
        <v>4.1920000000000002</v>
      </c>
      <c r="E12" s="360">
        <v>0.879</v>
      </c>
      <c r="F12" s="361">
        <v>8.5999999999999993E-2</v>
      </c>
      <c r="G12" s="362">
        <v>26.09</v>
      </c>
      <c r="H12" s="363">
        <v>0</v>
      </c>
      <c r="I12" s="363">
        <v>0</v>
      </c>
      <c r="J12" s="364">
        <v>0</v>
      </c>
      <c r="K12" s="27"/>
    </row>
    <row r="13" spans="1:12" ht="35.049999999999997" customHeight="1" x14ac:dyDescent="0.3">
      <c r="A13" s="10" t="s">
        <v>563</v>
      </c>
      <c r="B13" s="27" t="s">
        <v>1118</v>
      </c>
      <c r="C13" s="300" t="s">
        <v>567</v>
      </c>
      <c r="D13" s="359">
        <v>4.1920000000000002</v>
      </c>
      <c r="E13" s="360">
        <v>0.879</v>
      </c>
      <c r="F13" s="361">
        <v>8.5999999999999993E-2</v>
      </c>
      <c r="G13" s="363">
        <v>0</v>
      </c>
      <c r="H13" s="363">
        <v>0</v>
      </c>
      <c r="I13" s="363">
        <v>0</v>
      </c>
      <c r="J13" s="364">
        <v>0</v>
      </c>
      <c r="K13" s="27" t="s">
        <v>595</v>
      </c>
    </row>
    <row r="14" spans="1:12" ht="35.049999999999997" customHeight="1" x14ac:dyDescent="0.3">
      <c r="A14" s="10" t="s">
        <v>737</v>
      </c>
      <c r="B14" s="27" t="s">
        <v>1119</v>
      </c>
      <c r="C14" s="300" t="s">
        <v>568</v>
      </c>
      <c r="D14" s="359">
        <v>4.79</v>
      </c>
      <c r="E14" s="360">
        <v>1.004</v>
      </c>
      <c r="F14" s="361">
        <v>9.9000000000000005E-2</v>
      </c>
      <c r="G14" s="362">
        <v>6.51</v>
      </c>
      <c r="H14" s="363">
        <v>0</v>
      </c>
      <c r="I14" s="363">
        <v>0</v>
      </c>
      <c r="J14" s="364">
        <v>0</v>
      </c>
      <c r="K14" s="27"/>
    </row>
    <row r="15" spans="1:12" ht="35.049999999999997" customHeight="1" x14ac:dyDescent="0.3">
      <c r="A15" s="10" t="s">
        <v>738</v>
      </c>
      <c r="B15" s="27" t="s">
        <v>1120</v>
      </c>
      <c r="C15" s="354" t="s">
        <v>921</v>
      </c>
      <c r="D15" s="359">
        <v>4.79</v>
      </c>
      <c r="E15" s="360">
        <v>1.004</v>
      </c>
      <c r="F15" s="361">
        <v>9.9000000000000005E-2</v>
      </c>
      <c r="G15" s="362">
        <v>11.47</v>
      </c>
      <c r="H15" s="363">
        <v>0</v>
      </c>
      <c r="I15" s="363">
        <v>0</v>
      </c>
      <c r="J15" s="364">
        <v>0</v>
      </c>
      <c r="K15" s="27" t="s">
        <v>480</v>
      </c>
    </row>
    <row r="16" spans="1:12" ht="35.049999999999997" customHeight="1" x14ac:dyDescent="0.3">
      <c r="A16" s="10" t="s">
        <v>739</v>
      </c>
      <c r="B16" s="28" t="s">
        <v>1121</v>
      </c>
      <c r="C16" s="354" t="s">
        <v>921</v>
      </c>
      <c r="D16" s="359">
        <v>4.79</v>
      </c>
      <c r="E16" s="360">
        <v>1.004</v>
      </c>
      <c r="F16" s="361">
        <v>9.9000000000000005E-2</v>
      </c>
      <c r="G16" s="362">
        <v>31.41</v>
      </c>
      <c r="H16" s="363">
        <v>0</v>
      </c>
      <c r="I16" s="363">
        <v>0</v>
      </c>
      <c r="J16" s="364">
        <v>0</v>
      </c>
      <c r="K16" s="27"/>
    </row>
    <row r="17" spans="1:11" ht="35.049999999999997" customHeight="1" x14ac:dyDescent="0.3">
      <c r="A17" s="10" t="s">
        <v>740</v>
      </c>
      <c r="B17" s="28" t="s">
        <v>1122</v>
      </c>
      <c r="C17" s="354" t="s">
        <v>921</v>
      </c>
      <c r="D17" s="359">
        <v>4.79</v>
      </c>
      <c r="E17" s="360">
        <v>1.004</v>
      </c>
      <c r="F17" s="361">
        <v>9.9000000000000005E-2</v>
      </c>
      <c r="G17" s="362">
        <v>68.680000000000007</v>
      </c>
      <c r="H17" s="363">
        <v>0</v>
      </c>
      <c r="I17" s="363">
        <v>0</v>
      </c>
      <c r="J17" s="364">
        <v>0</v>
      </c>
      <c r="K17" s="27"/>
    </row>
    <row r="18" spans="1:11" ht="35.049999999999997" customHeight="1" x14ac:dyDescent="0.3">
      <c r="A18" s="10" t="s">
        <v>741</v>
      </c>
      <c r="B18" s="28" t="s">
        <v>1123</v>
      </c>
      <c r="C18" s="354" t="s">
        <v>921</v>
      </c>
      <c r="D18" s="359">
        <v>4.79</v>
      </c>
      <c r="E18" s="360">
        <v>1.004</v>
      </c>
      <c r="F18" s="361">
        <v>9.9000000000000005E-2</v>
      </c>
      <c r="G18" s="362">
        <v>202.16</v>
      </c>
      <c r="H18" s="363">
        <v>0</v>
      </c>
      <c r="I18" s="363">
        <v>0</v>
      </c>
      <c r="J18" s="364">
        <v>0</v>
      </c>
      <c r="K18" s="27"/>
    </row>
    <row r="19" spans="1:11" ht="35.049999999999997" customHeight="1" x14ac:dyDescent="0.3">
      <c r="A19" s="10" t="s">
        <v>564</v>
      </c>
      <c r="B19" s="28" t="s">
        <v>1124</v>
      </c>
      <c r="C19" s="300" t="s">
        <v>569</v>
      </c>
      <c r="D19" s="359">
        <v>4.79</v>
      </c>
      <c r="E19" s="360">
        <v>1.004</v>
      </c>
      <c r="F19" s="361">
        <v>9.9000000000000005E-2</v>
      </c>
      <c r="G19" s="363">
        <v>0</v>
      </c>
      <c r="H19" s="363">
        <v>0</v>
      </c>
      <c r="I19" s="363">
        <v>0</v>
      </c>
      <c r="J19" s="364">
        <v>0</v>
      </c>
      <c r="K19" s="27" t="s">
        <v>595</v>
      </c>
    </row>
    <row r="20" spans="1:11" ht="35.049999999999997" customHeight="1" x14ac:dyDescent="0.3">
      <c r="A20" s="10" t="s">
        <v>742</v>
      </c>
      <c r="B20" s="24" t="s">
        <v>1185</v>
      </c>
      <c r="C20" s="315">
        <v>0</v>
      </c>
      <c r="D20" s="359">
        <v>3.8069999999999999</v>
      </c>
      <c r="E20" s="360">
        <v>0.78800000000000003</v>
      </c>
      <c r="F20" s="361">
        <v>7.8E-2</v>
      </c>
      <c r="G20" s="362">
        <v>14.02</v>
      </c>
      <c r="H20" s="362">
        <v>1.21</v>
      </c>
      <c r="I20" s="365">
        <v>2.59</v>
      </c>
      <c r="J20" s="366">
        <v>0.11700000000000001</v>
      </c>
      <c r="K20" s="27"/>
    </row>
    <row r="21" spans="1:11" ht="35.049999999999997" customHeight="1" x14ac:dyDescent="0.3">
      <c r="A21" s="10" t="s">
        <v>743</v>
      </c>
      <c r="B21" s="27" t="s">
        <v>1125</v>
      </c>
      <c r="C21" s="315">
        <v>0</v>
      </c>
      <c r="D21" s="359">
        <v>3.8069999999999999</v>
      </c>
      <c r="E21" s="360">
        <v>0.78800000000000003</v>
      </c>
      <c r="F21" s="361">
        <v>7.8E-2</v>
      </c>
      <c r="G21" s="362">
        <v>311.60000000000002</v>
      </c>
      <c r="H21" s="362">
        <v>1.21</v>
      </c>
      <c r="I21" s="365">
        <v>2.59</v>
      </c>
      <c r="J21" s="366">
        <v>0.11700000000000001</v>
      </c>
      <c r="K21" s="27" t="s">
        <v>595</v>
      </c>
    </row>
    <row r="22" spans="1:11" ht="35.049999999999997" customHeight="1" x14ac:dyDescent="0.3">
      <c r="A22" s="10" t="s">
        <v>744</v>
      </c>
      <c r="B22" s="27" t="s">
        <v>1126</v>
      </c>
      <c r="C22" s="315">
        <v>0</v>
      </c>
      <c r="D22" s="359">
        <v>3.8069999999999999</v>
      </c>
      <c r="E22" s="360">
        <v>0.78800000000000003</v>
      </c>
      <c r="F22" s="361">
        <v>7.8E-2</v>
      </c>
      <c r="G22" s="362">
        <v>620.88</v>
      </c>
      <c r="H22" s="362">
        <v>1.21</v>
      </c>
      <c r="I22" s="365">
        <v>2.59</v>
      </c>
      <c r="J22" s="366">
        <v>0.11700000000000001</v>
      </c>
      <c r="K22" s="27"/>
    </row>
    <row r="23" spans="1:11" ht="35.049999999999997" customHeight="1" x14ac:dyDescent="0.3">
      <c r="A23" s="10" t="s">
        <v>745</v>
      </c>
      <c r="B23" s="27" t="s">
        <v>1127</v>
      </c>
      <c r="C23" s="315">
        <v>0</v>
      </c>
      <c r="D23" s="359">
        <v>3.8069999999999999</v>
      </c>
      <c r="E23" s="360">
        <v>0.78800000000000003</v>
      </c>
      <c r="F23" s="361">
        <v>7.8E-2</v>
      </c>
      <c r="G23" s="362">
        <v>977.66</v>
      </c>
      <c r="H23" s="362">
        <v>1.21</v>
      </c>
      <c r="I23" s="365">
        <v>2.59</v>
      </c>
      <c r="J23" s="366">
        <v>0.11700000000000001</v>
      </c>
      <c r="K23" s="27"/>
    </row>
    <row r="24" spans="1:11" ht="35.049999999999997" customHeight="1" x14ac:dyDescent="0.3">
      <c r="A24" s="10" t="s">
        <v>746</v>
      </c>
      <c r="B24" s="27" t="s">
        <v>1128</v>
      </c>
      <c r="C24" s="315">
        <v>0</v>
      </c>
      <c r="D24" s="359">
        <v>3.8069999999999999</v>
      </c>
      <c r="E24" s="360">
        <v>0.78800000000000003</v>
      </c>
      <c r="F24" s="361">
        <v>7.8E-2</v>
      </c>
      <c r="G24" s="362">
        <v>1914.89</v>
      </c>
      <c r="H24" s="362">
        <v>1.21</v>
      </c>
      <c r="I24" s="365">
        <v>2.59</v>
      </c>
      <c r="J24" s="366">
        <v>0.11700000000000001</v>
      </c>
      <c r="K24" s="27"/>
    </row>
    <row r="25" spans="1:11" ht="35.049999999999997" customHeight="1" x14ac:dyDescent="0.3">
      <c r="A25" s="10" t="s">
        <v>747</v>
      </c>
      <c r="B25" s="314"/>
      <c r="C25" s="315">
        <v>0</v>
      </c>
      <c r="D25" s="359">
        <v>2.5840000000000001</v>
      </c>
      <c r="E25" s="360">
        <v>0.51800000000000002</v>
      </c>
      <c r="F25" s="361">
        <v>5.0999999999999997E-2</v>
      </c>
      <c r="G25" s="362">
        <v>14.02</v>
      </c>
      <c r="H25" s="362">
        <v>1.43</v>
      </c>
      <c r="I25" s="365">
        <v>2.2400000000000002</v>
      </c>
      <c r="J25" s="366">
        <v>7.0999999999999994E-2</v>
      </c>
      <c r="K25" s="27"/>
    </row>
    <row r="26" spans="1:11" ht="35.049999999999997" customHeight="1" x14ac:dyDescent="0.3">
      <c r="A26" s="10" t="s">
        <v>748</v>
      </c>
      <c r="B26" s="314"/>
      <c r="C26" s="315">
        <v>0</v>
      </c>
      <c r="D26" s="359">
        <v>2.5840000000000001</v>
      </c>
      <c r="E26" s="360">
        <v>0.51800000000000002</v>
      </c>
      <c r="F26" s="361">
        <v>5.0999999999999997E-2</v>
      </c>
      <c r="G26" s="362">
        <v>311.60000000000002</v>
      </c>
      <c r="H26" s="362">
        <v>1.43</v>
      </c>
      <c r="I26" s="365">
        <v>2.2400000000000002</v>
      </c>
      <c r="J26" s="366">
        <v>7.0999999999999994E-2</v>
      </c>
      <c r="K26" s="27" t="s">
        <v>595</v>
      </c>
    </row>
    <row r="27" spans="1:11" ht="35.049999999999997" customHeight="1" x14ac:dyDescent="0.3">
      <c r="A27" s="10" t="s">
        <v>749</v>
      </c>
      <c r="B27" s="314"/>
      <c r="C27" s="315">
        <v>0</v>
      </c>
      <c r="D27" s="359">
        <v>2.5840000000000001</v>
      </c>
      <c r="E27" s="360">
        <v>0.51800000000000002</v>
      </c>
      <c r="F27" s="361">
        <v>5.0999999999999997E-2</v>
      </c>
      <c r="G27" s="362">
        <v>620.88</v>
      </c>
      <c r="H27" s="362">
        <v>1.43</v>
      </c>
      <c r="I27" s="365">
        <v>2.2400000000000002</v>
      </c>
      <c r="J27" s="366">
        <v>7.0999999999999994E-2</v>
      </c>
      <c r="K27" s="27"/>
    </row>
    <row r="28" spans="1:11" ht="35.049999999999997" customHeight="1" x14ac:dyDescent="0.3">
      <c r="A28" s="10" t="s">
        <v>750</v>
      </c>
      <c r="B28" s="314"/>
      <c r="C28" s="315">
        <v>0</v>
      </c>
      <c r="D28" s="359">
        <v>2.5840000000000001</v>
      </c>
      <c r="E28" s="360">
        <v>0.51800000000000002</v>
      </c>
      <c r="F28" s="361">
        <v>5.0999999999999997E-2</v>
      </c>
      <c r="G28" s="362">
        <v>977.66</v>
      </c>
      <c r="H28" s="362">
        <v>1.43</v>
      </c>
      <c r="I28" s="365">
        <v>2.2400000000000002</v>
      </c>
      <c r="J28" s="366">
        <v>7.0999999999999994E-2</v>
      </c>
      <c r="K28" s="27"/>
    </row>
    <row r="29" spans="1:11" ht="35.049999999999997" customHeight="1" x14ac:dyDescent="0.3">
      <c r="A29" s="10" t="s">
        <v>751</v>
      </c>
      <c r="B29" s="314"/>
      <c r="C29" s="315">
        <v>0</v>
      </c>
      <c r="D29" s="359">
        <v>2.5840000000000001</v>
      </c>
      <c r="E29" s="360">
        <v>0.51800000000000002</v>
      </c>
      <c r="F29" s="361">
        <v>5.0999999999999997E-2</v>
      </c>
      <c r="G29" s="362">
        <v>1914.89</v>
      </c>
      <c r="H29" s="362">
        <v>1.43</v>
      </c>
      <c r="I29" s="365">
        <v>2.2400000000000002</v>
      </c>
      <c r="J29" s="366">
        <v>7.0999999999999994E-2</v>
      </c>
      <c r="K29" s="27"/>
    </row>
    <row r="30" spans="1:11" ht="35.049999999999997" customHeight="1" x14ac:dyDescent="0.3">
      <c r="A30" s="10" t="s">
        <v>752</v>
      </c>
      <c r="B30" s="27" t="s">
        <v>1129</v>
      </c>
      <c r="C30" s="315">
        <v>0</v>
      </c>
      <c r="D30" s="359">
        <v>1.7629999999999999</v>
      </c>
      <c r="E30" s="360">
        <v>0.33600000000000002</v>
      </c>
      <c r="F30" s="361">
        <v>3.4000000000000002E-2</v>
      </c>
      <c r="G30" s="362">
        <v>170.6</v>
      </c>
      <c r="H30" s="362">
        <v>1.76</v>
      </c>
      <c r="I30" s="365">
        <v>2.83</v>
      </c>
      <c r="J30" s="366">
        <v>4.2999999999999997E-2</v>
      </c>
      <c r="K30" s="27"/>
    </row>
    <row r="31" spans="1:11" ht="35.049999999999997" customHeight="1" x14ac:dyDescent="0.3">
      <c r="A31" s="10" t="s">
        <v>753</v>
      </c>
      <c r="B31" s="27" t="s">
        <v>1130</v>
      </c>
      <c r="C31" s="315">
        <v>0</v>
      </c>
      <c r="D31" s="359">
        <v>1.7629999999999999</v>
      </c>
      <c r="E31" s="360">
        <v>0.33600000000000002</v>
      </c>
      <c r="F31" s="361">
        <v>3.4000000000000002E-2</v>
      </c>
      <c r="G31" s="362">
        <v>1774.49</v>
      </c>
      <c r="H31" s="362">
        <v>1.76</v>
      </c>
      <c r="I31" s="365">
        <v>2.83</v>
      </c>
      <c r="J31" s="366">
        <v>4.2999999999999997E-2</v>
      </c>
      <c r="K31" s="27" t="s">
        <v>480</v>
      </c>
    </row>
    <row r="32" spans="1:11" ht="35.049999999999997" customHeight="1" x14ac:dyDescent="0.3">
      <c r="A32" s="10" t="s">
        <v>754</v>
      </c>
      <c r="B32" s="27" t="s">
        <v>1340</v>
      </c>
      <c r="C32" s="315">
        <v>0</v>
      </c>
      <c r="D32" s="359">
        <v>1.7629999999999999</v>
      </c>
      <c r="E32" s="360">
        <v>0.33600000000000002</v>
      </c>
      <c r="F32" s="361">
        <v>3.4000000000000002E-2</v>
      </c>
      <c r="G32" s="362">
        <v>5480.11</v>
      </c>
      <c r="H32" s="362">
        <v>1.76</v>
      </c>
      <c r="I32" s="365">
        <v>2.83</v>
      </c>
      <c r="J32" s="366">
        <v>4.2999999999999997E-2</v>
      </c>
      <c r="K32" s="27"/>
    </row>
    <row r="33" spans="1:11" ht="35.049999999999997" customHeight="1" x14ac:dyDescent="0.3">
      <c r="A33" s="10" t="s">
        <v>755</v>
      </c>
      <c r="B33" s="27" t="s">
        <v>1131</v>
      </c>
      <c r="C33" s="315">
        <v>0</v>
      </c>
      <c r="D33" s="359">
        <v>1.7629999999999999</v>
      </c>
      <c r="E33" s="360">
        <v>0.33600000000000002</v>
      </c>
      <c r="F33" s="361">
        <v>3.4000000000000002E-2</v>
      </c>
      <c r="G33" s="362">
        <v>11432.39</v>
      </c>
      <c r="H33" s="362">
        <v>1.76</v>
      </c>
      <c r="I33" s="365">
        <v>2.83</v>
      </c>
      <c r="J33" s="366">
        <v>4.2999999999999997E-2</v>
      </c>
      <c r="K33" s="27"/>
    </row>
    <row r="34" spans="1:11" ht="35.049999999999997" customHeight="1" x14ac:dyDescent="0.3">
      <c r="A34" s="10" t="s">
        <v>756</v>
      </c>
      <c r="B34" s="27" t="s">
        <v>1132</v>
      </c>
      <c r="C34" s="315">
        <v>0</v>
      </c>
      <c r="D34" s="359">
        <v>1.7629999999999999</v>
      </c>
      <c r="E34" s="360">
        <v>0.33600000000000002</v>
      </c>
      <c r="F34" s="361">
        <v>3.4000000000000002E-2</v>
      </c>
      <c r="G34" s="362">
        <v>27247.72</v>
      </c>
      <c r="H34" s="362">
        <v>1.76</v>
      </c>
      <c r="I34" s="365">
        <v>2.83</v>
      </c>
      <c r="J34" s="366">
        <v>4.2999999999999997E-2</v>
      </c>
      <c r="K34" s="27"/>
    </row>
    <row r="35" spans="1:11" ht="35.049999999999997" customHeight="1" x14ac:dyDescent="0.3">
      <c r="A35" s="10" t="s">
        <v>565</v>
      </c>
      <c r="B35" s="27" t="s">
        <v>1341</v>
      </c>
      <c r="C35" s="315" t="s">
        <v>608</v>
      </c>
      <c r="D35" s="367">
        <v>11.12</v>
      </c>
      <c r="E35" s="368">
        <v>1.923</v>
      </c>
      <c r="F35" s="369">
        <v>1.3160000000000001</v>
      </c>
      <c r="G35" s="363">
        <v>0</v>
      </c>
      <c r="H35" s="363">
        <v>0</v>
      </c>
      <c r="I35" s="363">
        <v>0</v>
      </c>
      <c r="J35" s="364">
        <v>0</v>
      </c>
      <c r="K35" s="27" t="s">
        <v>595</v>
      </c>
    </row>
    <row r="36" spans="1:11" ht="35.049999999999997" customHeight="1" x14ac:dyDescent="0.3">
      <c r="A36" s="10" t="s">
        <v>609</v>
      </c>
      <c r="B36" s="28" t="s">
        <v>1133</v>
      </c>
      <c r="C36" s="353">
        <v>0</v>
      </c>
      <c r="D36" s="359">
        <v>-3.1280000000000001</v>
      </c>
      <c r="E36" s="360">
        <v>-0.65600000000000003</v>
      </c>
      <c r="F36" s="361">
        <v>-6.4000000000000001E-2</v>
      </c>
      <c r="G36" s="363">
        <v>0</v>
      </c>
      <c r="H36" s="363">
        <v>0</v>
      </c>
      <c r="I36" s="363">
        <v>0</v>
      </c>
      <c r="J36" s="364">
        <v>0</v>
      </c>
      <c r="K36" s="27" t="s">
        <v>595</v>
      </c>
    </row>
    <row r="37" spans="1:11" ht="35.049999999999997" customHeight="1" x14ac:dyDescent="0.3">
      <c r="A37" s="10" t="s">
        <v>673</v>
      </c>
      <c r="B37" s="314"/>
      <c r="C37" s="315">
        <v>0</v>
      </c>
      <c r="D37" s="359">
        <v>-2.7719999999999998</v>
      </c>
      <c r="E37" s="360">
        <v>-0.57699999999999996</v>
      </c>
      <c r="F37" s="361">
        <v>-5.7000000000000002E-2</v>
      </c>
      <c r="G37" s="363">
        <v>0</v>
      </c>
      <c r="H37" s="363">
        <v>0</v>
      </c>
      <c r="I37" s="363">
        <v>0</v>
      </c>
      <c r="J37" s="364">
        <v>0</v>
      </c>
      <c r="K37" s="27" t="s">
        <v>595</v>
      </c>
    </row>
    <row r="38" spans="1:11" ht="35.049999999999997" customHeight="1" x14ac:dyDescent="0.3">
      <c r="A38" s="10" t="s">
        <v>589</v>
      </c>
      <c r="B38" s="28" t="s">
        <v>1134</v>
      </c>
      <c r="C38" s="315">
        <v>0</v>
      </c>
      <c r="D38" s="359">
        <v>-3.1280000000000001</v>
      </c>
      <c r="E38" s="360">
        <v>-0.65600000000000003</v>
      </c>
      <c r="F38" s="361">
        <v>-6.4000000000000001E-2</v>
      </c>
      <c r="G38" s="363">
        <v>0</v>
      </c>
      <c r="H38" s="363">
        <v>0</v>
      </c>
      <c r="I38" s="363">
        <v>0</v>
      </c>
      <c r="J38" s="366">
        <v>8.7999999999999995E-2</v>
      </c>
      <c r="K38" s="27" t="s">
        <v>595</v>
      </c>
    </row>
    <row r="39" spans="1:11" ht="35.049999999999997" customHeight="1" x14ac:dyDescent="0.3">
      <c r="A39" s="10" t="s">
        <v>674</v>
      </c>
      <c r="B39" s="314"/>
      <c r="C39" s="315">
        <v>0</v>
      </c>
      <c r="D39" s="359">
        <v>-3.1280000000000001</v>
      </c>
      <c r="E39" s="360">
        <v>-0.65600000000000003</v>
      </c>
      <c r="F39" s="361">
        <v>-6.4000000000000001E-2</v>
      </c>
      <c r="G39" s="363">
        <v>0</v>
      </c>
      <c r="H39" s="363">
        <v>0</v>
      </c>
      <c r="I39" s="363">
        <v>0</v>
      </c>
      <c r="J39" s="364">
        <v>0</v>
      </c>
      <c r="K39" s="27" t="s">
        <v>595</v>
      </c>
    </row>
    <row r="40" spans="1:11" ht="35.049999999999997" customHeight="1" x14ac:dyDescent="0.3">
      <c r="A40" s="10" t="s">
        <v>675</v>
      </c>
      <c r="B40" s="314"/>
      <c r="C40" s="315">
        <v>0</v>
      </c>
      <c r="D40" s="359">
        <v>-2.7719999999999998</v>
      </c>
      <c r="E40" s="360">
        <v>-0.57699999999999996</v>
      </c>
      <c r="F40" s="361">
        <v>-5.7000000000000002E-2</v>
      </c>
      <c r="G40" s="363">
        <v>0</v>
      </c>
      <c r="H40" s="363">
        <v>0</v>
      </c>
      <c r="I40" s="363">
        <v>0</v>
      </c>
      <c r="J40" s="366">
        <v>8.2000000000000003E-2</v>
      </c>
      <c r="K40" s="27" t="s">
        <v>595</v>
      </c>
    </row>
    <row r="41" spans="1:11" ht="35.049999999999997" customHeight="1" x14ac:dyDescent="0.3">
      <c r="A41" s="10" t="s">
        <v>676</v>
      </c>
      <c r="B41" s="314"/>
      <c r="C41" s="315">
        <v>0</v>
      </c>
      <c r="D41" s="359">
        <v>-2.7719999999999998</v>
      </c>
      <c r="E41" s="360">
        <v>-0.57699999999999996</v>
      </c>
      <c r="F41" s="361">
        <v>-5.7000000000000002E-2</v>
      </c>
      <c r="G41" s="363">
        <v>0</v>
      </c>
      <c r="H41" s="363">
        <v>0</v>
      </c>
      <c r="I41" s="363">
        <v>0</v>
      </c>
      <c r="J41" s="364">
        <v>0</v>
      </c>
      <c r="K41" s="27" t="s">
        <v>595</v>
      </c>
    </row>
    <row r="42" spans="1:11" ht="35.049999999999997" customHeight="1" x14ac:dyDescent="0.3">
      <c r="A42" s="10" t="s">
        <v>590</v>
      </c>
      <c r="B42" s="27" t="s">
        <v>1135</v>
      </c>
      <c r="C42" s="315">
        <v>0</v>
      </c>
      <c r="D42" s="359">
        <v>-2.008</v>
      </c>
      <c r="E42" s="360">
        <v>-0.4</v>
      </c>
      <c r="F42" s="361">
        <v>-0.04</v>
      </c>
      <c r="G42" s="362">
        <v>106.54</v>
      </c>
      <c r="H42" s="363">
        <v>0</v>
      </c>
      <c r="I42" s="363">
        <v>0</v>
      </c>
      <c r="J42" s="366">
        <v>6.6000000000000003E-2</v>
      </c>
      <c r="K42" s="27" t="s">
        <v>595</v>
      </c>
    </row>
    <row r="43" spans="1:11" ht="27.75" customHeight="1" x14ac:dyDescent="0.3">
      <c r="A43" s="10" t="s">
        <v>672</v>
      </c>
      <c r="B43" s="314"/>
      <c r="C43" s="315">
        <v>0</v>
      </c>
      <c r="D43" s="359">
        <v>-2.008</v>
      </c>
      <c r="E43" s="360">
        <v>-0.4</v>
      </c>
      <c r="F43" s="361">
        <v>-0.04</v>
      </c>
      <c r="G43" s="362">
        <v>106.54</v>
      </c>
      <c r="H43" s="363">
        <v>0</v>
      </c>
      <c r="I43" s="363">
        <v>0</v>
      </c>
      <c r="J43" s="364">
        <v>0</v>
      </c>
      <c r="K43" s="27" t="s">
        <v>595</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codeName="Sheet16">
    <pageSetUpPr fitToPage="1"/>
  </sheetPr>
  <dimension ref="A1:L43"/>
  <sheetViews>
    <sheetView topLeftCell="A16" zoomScale="50" zoomScaleNormal="50" zoomScaleSheetLayoutView="100" workbookViewId="0">
      <selection activeCell="B36" sqref="B36"/>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5" t="s">
        <v>19</v>
      </c>
      <c r="B1" s="46"/>
      <c r="C1" s="46"/>
      <c r="D1" s="46"/>
      <c r="E1" s="432" t="s">
        <v>463</v>
      </c>
      <c r="F1" s="432"/>
      <c r="G1" s="432"/>
      <c r="H1" s="432"/>
      <c r="I1" s="432"/>
      <c r="J1" s="432"/>
      <c r="K1" s="432"/>
      <c r="L1" s="33"/>
    </row>
    <row r="2" spans="1:12" ht="40" customHeight="1" x14ac:dyDescent="0.3">
      <c r="A2" s="433" t="str">
        <f>Overview!B4&amp;" - Effective from "&amp;Overview!D4&amp;" - Final LV and HV charges in SP Distribution Area (GSP Group _N)"</f>
        <v>Indigo Power Limited - Effective from 1 April 2022 - Final LV and HV charges in SP Distribution Area (GSP Group _N)</v>
      </c>
      <c r="B2" s="433"/>
      <c r="C2" s="433"/>
      <c r="D2" s="433"/>
      <c r="E2" s="433"/>
      <c r="F2" s="433"/>
      <c r="G2" s="433"/>
      <c r="H2" s="433"/>
      <c r="I2" s="433"/>
      <c r="J2" s="433"/>
      <c r="K2" s="433"/>
    </row>
    <row r="3" spans="1:12" s="42" customFormat="1" ht="40" customHeight="1" x14ac:dyDescent="0.3">
      <c r="A3" s="46"/>
      <c r="B3" s="46"/>
      <c r="C3" s="46"/>
      <c r="D3" s="46"/>
      <c r="E3" s="46"/>
      <c r="F3" s="46"/>
      <c r="G3" s="46"/>
      <c r="H3" s="46"/>
      <c r="I3" s="46"/>
      <c r="J3" s="46"/>
      <c r="K3" s="46"/>
      <c r="L3" s="31"/>
    </row>
    <row r="4" spans="1:12" ht="40" customHeight="1" x14ac:dyDescent="0.3">
      <c r="A4" s="433" t="s">
        <v>308</v>
      </c>
      <c r="B4" s="433"/>
      <c r="C4" s="433"/>
      <c r="D4" s="433"/>
      <c r="E4" s="433"/>
      <c r="F4" s="46"/>
      <c r="G4" s="433" t="s">
        <v>307</v>
      </c>
      <c r="H4" s="433"/>
      <c r="I4" s="433"/>
      <c r="J4" s="433"/>
      <c r="K4" s="433"/>
    </row>
    <row r="5" spans="1:12" ht="40" customHeight="1" x14ac:dyDescent="0.3">
      <c r="A5" s="378" t="s">
        <v>13</v>
      </c>
      <c r="B5" s="248" t="s">
        <v>299</v>
      </c>
      <c r="C5" s="428" t="s">
        <v>300</v>
      </c>
      <c r="D5" s="429"/>
      <c r="E5" s="43" t="s">
        <v>301</v>
      </c>
      <c r="F5" s="46"/>
      <c r="G5" s="430"/>
      <c r="H5" s="431"/>
      <c r="I5" s="44" t="s">
        <v>305</v>
      </c>
      <c r="J5" s="45" t="s">
        <v>306</v>
      </c>
      <c r="K5" s="43" t="s">
        <v>301</v>
      </c>
      <c r="L5" s="46"/>
    </row>
    <row r="6" spans="1:12" ht="40" customHeight="1" x14ac:dyDescent="0.3">
      <c r="A6" s="102" t="s">
        <v>593</v>
      </c>
      <c r="B6" s="13" t="s">
        <v>618</v>
      </c>
      <c r="C6" s="462" t="s">
        <v>619</v>
      </c>
      <c r="D6" s="462" t="s">
        <v>595</v>
      </c>
      <c r="E6" s="13" t="s">
        <v>620</v>
      </c>
      <c r="F6" s="46" t="s">
        <v>595</v>
      </c>
      <c r="G6" s="458" t="s">
        <v>302</v>
      </c>
      <c r="H6" s="458" t="s">
        <v>595</v>
      </c>
      <c r="I6" s="106" t="s">
        <v>595</v>
      </c>
      <c r="J6" s="13" t="s">
        <v>621</v>
      </c>
      <c r="K6" s="241" t="s">
        <v>620</v>
      </c>
      <c r="L6" s="46"/>
    </row>
    <row r="7" spans="1:12" ht="40" customHeight="1" x14ac:dyDescent="0.3">
      <c r="A7" s="102" t="s">
        <v>597</v>
      </c>
      <c r="B7" s="109" t="s">
        <v>595</v>
      </c>
      <c r="C7" s="480" t="s">
        <v>622</v>
      </c>
      <c r="D7" s="481" t="s">
        <v>595</v>
      </c>
      <c r="E7" s="13" t="s">
        <v>623</v>
      </c>
      <c r="F7" s="46" t="s">
        <v>595</v>
      </c>
      <c r="G7" s="458" t="s">
        <v>303</v>
      </c>
      <c r="H7" s="458" t="s">
        <v>595</v>
      </c>
      <c r="I7" s="13" t="s">
        <v>618</v>
      </c>
      <c r="J7" s="241" t="s">
        <v>619</v>
      </c>
      <c r="K7" s="85" t="s">
        <v>620</v>
      </c>
      <c r="L7" s="46"/>
    </row>
    <row r="8" spans="1:12" ht="40" customHeight="1" x14ac:dyDescent="0.3">
      <c r="A8" s="242" t="s">
        <v>14</v>
      </c>
      <c r="B8" s="437" t="s">
        <v>15</v>
      </c>
      <c r="C8" s="446" t="s">
        <v>595</v>
      </c>
      <c r="D8" s="446" t="s">
        <v>595</v>
      </c>
      <c r="E8" s="438" t="s">
        <v>595</v>
      </c>
      <c r="F8" s="46" t="s">
        <v>595</v>
      </c>
      <c r="G8" s="458" t="s">
        <v>616</v>
      </c>
      <c r="H8" s="458" t="s">
        <v>595</v>
      </c>
      <c r="I8" s="299" t="s">
        <v>595</v>
      </c>
      <c r="J8" s="241" t="s">
        <v>621</v>
      </c>
      <c r="K8" s="85" t="s">
        <v>620</v>
      </c>
      <c r="L8" s="46"/>
    </row>
    <row r="9" spans="1:12" s="42" customFormat="1" ht="40" customHeight="1" x14ac:dyDescent="0.3">
      <c r="A9" s="46" t="s">
        <v>595</v>
      </c>
      <c r="B9" s="46" t="s">
        <v>595</v>
      </c>
      <c r="C9" s="46" t="s">
        <v>595</v>
      </c>
      <c r="D9" s="46" t="s">
        <v>595</v>
      </c>
      <c r="E9" s="46" t="s">
        <v>595</v>
      </c>
      <c r="F9" s="46" t="s">
        <v>595</v>
      </c>
      <c r="G9" s="437" t="s">
        <v>617</v>
      </c>
      <c r="H9" s="438" t="s">
        <v>595</v>
      </c>
      <c r="I9" s="243" t="s">
        <v>595</v>
      </c>
      <c r="J9" s="85" t="s">
        <v>622</v>
      </c>
      <c r="K9" s="13" t="s">
        <v>624</v>
      </c>
      <c r="L9" s="31" t="s">
        <v>595</v>
      </c>
    </row>
    <row r="10" spans="1:12" s="42" customFormat="1" ht="40" customHeight="1" x14ac:dyDescent="0.3">
      <c r="A10" s="46"/>
      <c r="B10" s="46"/>
      <c r="C10" s="46"/>
      <c r="D10" s="46"/>
      <c r="E10" s="46"/>
      <c r="F10" s="390" t="s">
        <v>480</v>
      </c>
      <c r="G10" s="437" t="s">
        <v>14</v>
      </c>
      <c r="H10" s="438" t="s">
        <v>595</v>
      </c>
      <c r="I10" s="437" t="s">
        <v>15</v>
      </c>
      <c r="J10" s="446"/>
      <c r="K10" s="438"/>
      <c r="L10" s="31"/>
    </row>
    <row r="11" spans="1:12"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2" ht="35.049999999999997" customHeight="1" x14ac:dyDescent="0.3">
      <c r="A12" s="10" t="s">
        <v>562</v>
      </c>
      <c r="B12" s="27" t="s">
        <v>1136</v>
      </c>
      <c r="C12" s="300" t="s">
        <v>566</v>
      </c>
      <c r="D12" s="80">
        <v>8.5009999999999994</v>
      </c>
      <c r="E12" s="81">
        <v>0.96199999999999997</v>
      </c>
      <c r="F12" s="82">
        <v>1.9E-2</v>
      </c>
      <c r="G12" s="29">
        <v>27.13</v>
      </c>
      <c r="H12" s="30" t="s">
        <v>595</v>
      </c>
      <c r="I12" s="30" t="s">
        <v>595</v>
      </c>
      <c r="J12" s="26" t="s">
        <v>595</v>
      </c>
      <c r="K12" s="27"/>
    </row>
    <row r="13" spans="1:12" ht="35.049999999999997" customHeight="1" x14ac:dyDescent="0.3">
      <c r="A13" s="10" t="s">
        <v>563</v>
      </c>
      <c r="B13" s="27" t="s">
        <v>1137</v>
      </c>
      <c r="C13" s="300" t="s">
        <v>567</v>
      </c>
      <c r="D13" s="80">
        <v>8.5009999999999994</v>
      </c>
      <c r="E13" s="81">
        <v>0.96199999999999997</v>
      </c>
      <c r="F13" s="82">
        <v>1.9E-2</v>
      </c>
      <c r="G13" s="30" t="s">
        <v>595</v>
      </c>
      <c r="H13" s="30" t="s">
        <v>595</v>
      </c>
      <c r="I13" s="30" t="s">
        <v>595</v>
      </c>
      <c r="J13" s="26" t="s">
        <v>595</v>
      </c>
      <c r="K13" s="27" t="s">
        <v>595</v>
      </c>
    </row>
    <row r="14" spans="1:12" ht="35.049999999999997" customHeight="1" x14ac:dyDescent="0.3">
      <c r="A14" s="10" t="s">
        <v>737</v>
      </c>
      <c r="B14" s="27" t="s">
        <v>1138</v>
      </c>
      <c r="C14" s="300" t="s">
        <v>568</v>
      </c>
      <c r="D14" s="80">
        <v>10.706</v>
      </c>
      <c r="E14" s="81">
        <v>1.212</v>
      </c>
      <c r="F14" s="82">
        <v>2.4E-2</v>
      </c>
      <c r="G14" s="29">
        <v>6.37</v>
      </c>
      <c r="H14" s="30" t="s">
        <v>595</v>
      </c>
      <c r="I14" s="30" t="s">
        <v>595</v>
      </c>
      <c r="J14" s="26" t="s">
        <v>595</v>
      </c>
      <c r="K14" s="27"/>
    </row>
    <row r="15" spans="1:12" ht="35.049999999999997" customHeight="1" x14ac:dyDescent="0.3">
      <c r="A15" s="10" t="s">
        <v>738</v>
      </c>
      <c r="B15" s="27" t="s">
        <v>1139</v>
      </c>
      <c r="C15" s="354" t="s">
        <v>921</v>
      </c>
      <c r="D15" s="80">
        <v>10.706</v>
      </c>
      <c r="E15" s="81">
        <v>1.212</v>
      </c>
      <c r="F15" s="82">
        <v>2.4E-2</v>
      </c>
      <c r="G15" s="29">
        <v>11.11</v>
      </c>
      <c r="H15" s="30" t="s">
        <v>595</v>
      </c>
      <c r="I15" s="30" t="s">
        <v>595</v>
      </c>
      <c r="J15" s="26" t="s">
        <v>595</v>
      </c>
      <c r="K15" s="27" t="s">
        <v>480</v>
      </c>
    </row>
    <row r="16" spans="1:12" ht="35.049999999999997" customHeight="1" x14ac:dyDescent="0.3">
      <c r="A16" s="10" t="s">
        <v>739</v>
      </c>
      <c r="B16" s="28" t="s">
        <v>1140</v>
      </c>
      <c r="C16" s="354" t="s">
        <v>921</v>
      </c>
      <c r="D16" s="80">
        <v>10.706</v>
      </c>
      <c r="E16" s="81">
        <v>1.212</v>
      </c>
      <c r="F16" s="82">
        <v>2.4E-2</v>
      </c>
      <c r="G16" s="29">
        <v>32.32</v>
      </c>
      <c r="H16" s="30" t="s">
        <v>595</v>
      </c>
      <c r="I16" s="30" t="s">
        <v>595</v>
      </c>
      <c r="J16" s="26" t="s">
        <v>595</v>
      </c>
      <c r="K16" s="27"/>
    </row>
    <row r="17" spans="1:11" ht="35.049999999999997" customHeight="1" x14ac:dyDescent="0.3">
      <c r="A17" s="10" t="s">
        <v>740</v>
      </c>
      <c r="B17" s="28" t="s">
        <v>1141</v>
      </c>
      <c r="C17" s="354" t="s">
        <v>921</v>
      </c>
      <c r="D17" s="80">
        <v>10.706</v>
      </c>
      <c r="E17" s="81">
        <v>1.212</v>
      </c>
      <c r="F17" s="82">
        <v>2.4E-2</v>
      </c>
      <c r="G17" s="29">
        <v>71.14</v>
      </c>
      <c r="H17" s="30" t="s">
        <v>595</v>
      </c>
      <c r="I17" s="30" t="s">
        <v>595</v>
      </c>
      <c r="J17" s="26" t="s">
        <v>595</v>
      </c>
      <c r="K17" s="27"/>
    </row>
    <row r="18" spans="1:11" ht="35.049999999999997" customHeight="1" x14ac:dyDescent="0.3">
      <c r="A18" s="10" t="s">
        <v>741</v>
      </c>
      <c r="B18" s="28" t="s">
        <v>1142</v>
      </c>
      <c r="C18" s="354" t="s">
        <v>921</v>
      </c>
      <c r="D18" s="80">
        <v>10.706</v>
      </c>
      <c r="E18" s="81">
        <v>1.212</v>
      </c>
      <c r="F18" s="82">
        <v>2.4E-2</v>
      </c>
      <c r="G18" s="29">
        <v>209.3</v>
      </c>
      <c r="H18" s="30" t="s">
        <v>595</v>
      </c>
      <c r="I18" s="30" t="s">
        <v>595</v>
      </c>
      <c r="J18" s="26" t="s">
        <v>595</v>
      </c>
      <c r="K18" s="27"/>
    </row>
    <row r="19" spans="1:11" ht="35.049999999999997" customHeight="1" x14ac:dyDescent="0.3">
      <c r="A19" s="10" t="s">
        <v>564</v>
      </c>
      <c r="B19" s="28" t="s">
        <v>1143</v>
      </c>
      <c r="C19" s="300" t="s">
        <v>569</v>
      </c>
      <c r="D19" s="80">
        <v>10.706</v>
      </c>
      <c r="E19" s="81">
        <v>1.212</v>
      </c>
      <c r="F19" s="82">
        <v>2.4E-2</v>
      </c>
      <c r="G19" s="30" t="s">
        <v>595</v>
      </c>
      <c r="H19" s="30" t="s">
        <v>595</v>
      </c>
      <c r="I19" s="30" t="s">
        <v>595</v>
      </c>
      <c r="J19" s="26" t="s">
        <v>595</v>
      </c>
      <c r="K19" s="27" t="s">
        <v>595</v>
      </c>
    </row>
    <row r="20" spans="1:11" ht="35.049999999999997" customHeight="1" x14ac:dyDescent="0.3">
      <c r="A20" s="10" t="s">
        <v>742</v>
      </c>
      <c r="B20" s="24" t="s">
        <v>1186</v>
      </c>
      <c r="C20" s="315">
        <v>0</v>
      </c>
      <c r="D20" s="80">
        <v>6.9260000000000002</v>
      </c>
      <c r="E20" s="81">
        <v>0.75</v>
      </c>
      <c r="F20" s="82">
        <v>1.4E-2</v>
      </c>
      <c r="G20" s="29">
        <v>25.01</v>
      </c>
      <c r="H20" s="29">
        <v>2.65</v>
      </c>
      <c r="I20" s="79">
        <v>3.84</v>
      </c>
      <c r="J20" s="25">
        <v>0.21299999999999999</v>
      </c>
      <c r="K20" s="27"/>
    </row>
    <row r="21" spans="1:11" ht="35.049999999999997" customHeight="1" x14ac:dyDescent="0.3">
      <c r="A21" s="10" t="s">
        <v>743</v>
      </c>
      <c r="B21" s="27" t="s">
        <v>1144</v>
      </c>
      <c r="C21" s="315">
        <v>0</v>
      </c>
      <c r="D21" s="80">
        <v>6.9260000000000002</v>
      </c>
      <c r="E21" s="81">
        <v>0.75</v>
      </c>
      <c r="F21" s="82">
        <v>1.4E-2</v>
      </c>
      <c r="G21" s="29">
        <v>343.29</v>
      </c>
      <c r="H21" s="29">
        <v>2.65</v>
      </c>
      <c r="I21" s="79">
        <v>3.84</v>
      </c>
      <c r="J21" s="25">
        <v>0.21299999999999999</v>
      </c>
      <c r="K21" s="27" t="s">
        <v>595</v>
      </c>
    </row>
    <row r="22" spans="1:11" ht="35.049999999999997" customHeight="1" x14ac:dyDescent="0.3">
      <c r="A22" s="10" t="s">
        <v>744</v>
      </c>
      <c r="B22" s="27" t="s">
        <v>1145</v>
      </c>
      <c r="C22" s="315">
        <v>0</v>
      </c>
      <c r="D22" s="80">
        <v>6.9260000000000002</v>
      </c>
      <c r="E22" s="81">
        <v>0.75</v>
      </c>
      <c r="F22" s="82">
        <v>1.4E-2</v>
      </c>
      <c r="G22" s="29">
        <v>684.83</v>
      </c>
      <c r="H22" s="29">
        <v>2.65</v>
      </c>
      <c r="I22" s="79">
        <v>3.84</v>
      </c>
      <c r="J22" s="25">
        <v>0.21299999999999999</v>
      </c>
      <c r="K22" s="27"/>
    </row>
    <row r="23" spans="1:11" ht="35.049999999999997" customHeight="1" x14ac:dyDescent="0.3">
      <c r="A23" s="10" t="s">
        <v>745</v>
      </c>
      <c r="B23" s="27" t="s">
        <v>1146</v>
      </c>
      <c r="C23" s="315">
        <v>0</v>
      </c>
      <c r="D23" s="80">
        <v>6.9260000000000002</v>
      </c>
      <c r="E23" s="81">
        <v>0.75</v>
      </c>
      <c r="F23" s="82">
        <v>1.4E-2</v>
      </c>
      <c r="G23" s="29">
        <v>1126.71</v>
      </c>
      <c r="H23" s="29">
        <v>2.65</v>
      </c>
      <c r="I23" s="79">
        <v>3.84</v>
      </c>
      <c r="J23" s="25">
        <v>0.21299999999999999</v>
      </c>
      <c r="K23" s="27"/>
    </row>
    <row r="24" spans="1:11" ht="35.049999999999997" customHeight="1" x14ac:dyDescent="0.3">
      <c r="A24" s="10" t="s">
        <v>746</v>
      </c>
      <c r="B24" s="27" t="s">
        <v>1147</v>
      </c>
      <c r="C24" s="315">
        <v>0</v>
      </c>
      <c r="D24" s="80">
        <v>6.9260000000000002</v>
      </c>
      <c r="E24" s="81">
        <v>0.75</v>
      </c>
      <c r="F24" s="82">
        <v>1.4E-2</v>
      </c>
      <c r="G24" s="29">
        <v>2465.9899999999998</v>
      </c>
      <c r="H24" s="29">
        <v>2.65</v>
      </c>
      <c r="I24" s="79">
        <v>3.84</v>
      </c>
      <c r="J24" s="25">
        <v>0.21299999999999999</v>
      </c>
      <c r="K24" s="27"/>
    </row>
    <row r="25" spans="1:11" ht="35.049999999999997" customHeight="1" x14ac:dyDescent="0.3">
      <c r="A25" s="10" t="s">
        <v>747</v>
      </c>
      <c r="B25" s="314"/>
      <c r="C25" s="315">
        <v>0</v>
      </c>
      <c r="D25" s="80">
        <v>4.0730000000000004</v>
      </c>
      <c r="E25" s="81">
        <v>0.38300000000000001</v>
      </c>
      <c r="F25" s="82">
        <v>5.0000000000000001E-3</v>
      </c>
      <c r="G25" s="29">
        <v>8.85</v>
      </c>
      <c r="H25" s="29">
        <v>4.8</v>
      </c>
      <c r="I25" s="79">
        <v>5.45</v>
      </c>
      <c r="J25" s="25">
        <v>0.112</v>
      </c>
      <c r="K25" s="27"/>
    </row>
    <row r="26" spans="1:11" ht="35.049999999999997" customHeight="1" x14ac:dyDescent="0.3">
      <c r="A26" s="10" t="s">
        <v>748</v>
      </c>
      <c r="B26" s="314"/>
      <c r="C26" s="315">
        <v>0</v>
      </c>
      <c r="D26" s="80">
        <v>4.0730000000000004</v>
      </c>
      <c r="E26" s="81">
        <v>0.38300000000000001</v>
      </c>
      <c r="F26" s="82">
        <v>5.0000000000000001E-3</v>
      </c>
      <c r="G26" s="29">
        <v>327.13</v>
      </c>
      <c r="H26" s="29">
        <v>4.8</v>
      </c>
      <c r="I26" s="79">
        <v>5.45</v>
      </c>
      <c r="J26" s="25">
        <v>0.112</v>
      </c>
      <c r="K26" s="27" t="s">
        <v>595</v>
      </c>
    </row>
    <row r="27" spans="1:11" ht="35.049999999999997" customHeight="1" x14ac:dyDescent="0.3">
      <c r="A27" s="10" t="s">
        <v>749</v>
      </c>
      <c r="B27" s="314"/>
      <c r="C27" s="315">
        <v>0</v>
      </c>
      <c r="D27" s="80">
        <v>4.0730000000000004</v>
      </c>
      <c r="E27" s="81">
        <v>0.38300000000000001</v>
      </c>
      <c r="F27" s="82">
        <v>5.0000000000000001E-3</v>
      </c>
      <c r="G27" s="29">
        <v>668.67</v>
      </c>
      <c r="H27" s="29">
        <v>4.8</v>
      </c>
      <c r="I27" s="79">
        <v>5.45</v>
      </c>
      <c r="J27" s="25">
        <v>0.112</v>
      </c>
      <c r="K27" s="27"/>
    </row>
    <row r="28" spans="1:11" ht="35.049999999999997" customHeight="1" x14ac:dyDescent="0.3">
      <c r="A28" s="10" t="s">
        <v>750</v>
      </c>
      <c r="B28" s="314"/>
      <c r="C28" s="315">
        <v>0</v>
      </c>
      <c r="D28" s="80">
        <v>4.0730000000000004</v>
      </c>
      <c r="E28" s="81">
        <v>0.38300000000000001</v>
      </c>
      <c r="F28" s="82">
        <v>5.0000000000000001E-3</v>
      </c>
      <c r="G28" s="29">
        <v>1110.54</v>
      </c>
      <c r="H28" s="29">
        <v>4.8</v>
      </c>
      <c r="I28" s="79">
        <v>5.45</v>
      </c>
      <c r="J28" s="25">
        <v>0.112</v>
      </c>
      <c r="K28" s="27"/>
    </row>
    <row r="29" spans="1:11" ht="35.049999999999997" customHeight="1" x14ac:dyDescent="0.3">
      <c r="A29" s="10" t="s">
        <v>751</v>
      </c>
      <c r="B29" s="314"/>
      <c r="C29" s="315">
        <v>0</v>
      </c>
      <c r="D29" s="80">
        <v>4.0730000000000004</v>
      </c>
      <c r="E29" s="81">
        <v>0.38300000000000001</v>
      </c>
      <c r="F29" s="82">
        <v>5.0000000000000001E-3</v>
      </c>
      <c r="G29" s="29">
        <v>2449.83</v>
      </c>
      <c r="H29" s="29">
        <v>4.8</v>
      </c>
      <c r="I29" s="79">
        <v>5.45</v>
      </c>
      <c r="J29" s="25">
        <v>0.112</v>
      </c>
      <c r="K29" s="27"/>
    </row>
    <row r="30" spans="1:11" ht="35.049999999999997" customHeight="1" x14ac:dyDescent="0.3">
      <c r="A30" s="10" t="s">
        <v>752</v>
      </c>
      <c r="B30" s="27" t="s">
        <v>1148</v>
      </c>
      <c r="C30" s="315">
        <v>0</v>
      </c>
      <c r="D30" s="80">
        <v>3.0289999999999999</v>
      </c>
      <c r="E30" s="81">
        <v>0.26200000000000001</v>
      </c>
      <c r="F30" s="82">
        <v>3.0000000000000001E-3</v>
      </c>
      <c r="G30" s="29">
        <v>133.52000000000001</v>
      </c>
      <c r="H30" s="29">
        <v>5.3</v>
      </c>
      <c r="I30" s="79">
        <v>6.49</v>
      </c>
      <c r="J30" s="25">
        <v>7.6999999999999999E-2</v>
      </c>
      <c r="K30" s="27"/>
    </row>
    <row r="31" spans="1:11" ht="35.049999999999997" customHeight="1" x14ac:dyDescent="0.3">
      <c r="A31" s="10" t="s">
        <v>753</v>
      </c>
      <c r="B31" s="27" t="s">
        <v>1149</v>
      </c>
      <c r="C31" s="315">
        <v>0</v>
      </c>
      <c r="D31" s="80">
        <v>3.0289999999999999</v>
      </c>
      <c r="E31" s="81">
        <v>0.26200000000000001</v>
      </c>
      <c r="F31" s="82">
        <v>3.0000000000000001E-3</v>
      </c>
      <c r="G31" s="29">
        <v>1603.45</v>
      </c>
      <c r="H31" s="29">
        <v>5.3</v>
      </c>
      <c r="I31" s="79">
        <v>6.49</v>
      </c>
      <c r="J31" s="25">
        <v>7.6999999999999999E-2</v>
      </c>
      <c r="K31" s="27" t="s">
        <v>480</v>
      </c>
    </row>
    <row r="32" spans="1:11" ht="35.049999999999997" customHeight="1" x14ac:dyDescent="0.3">
      <c r="A32" s="10" t="s">
        <v>754</v>
      </c>
      <c r="B32" s="27" t="s">
        <v>1342</v>
      </c>
      <c r="C32" s="315">
        <v>0</v>
      </c>
      <c r="D32" s="80">
        <v>3.0289999999999999</v>
      </c>
      <c r="E32" s="81">
        <v>0.26200000000000001</v>
      </c>
      <c r="F32" s="82">
        <v>3.0000000000000001E-3</v>
      </c>
      <c r="G32" s="29">
        <v>6317.4</v>
      </c>
      <c r="H32" s="29">
        <v>5.3</v>
      </c>
      <c r="I32" s="79">
        <v>6.49</v>
      </c>
      <c r="J32" s="25">
        <v>7.6999999999999999E-2</v>
      </c>
      <c r="K32" s="27"/>
    </row>
    <row r="33" spans="1:11" ht="35.049999999999997" customHeight="1" x14ac:dyDescent="0.3">
      <c r="A33" s="10" t="s">
        <v>755</v>
      </c>
      <c r="B33" s="27" t="s">
        <v>1150</v>
      </c>
      <c r="C33" s="315">
        <v>0</v>
      </c>
      <c r="D33" s="80">
        <v>3.0289999999999999</v>
      </c>
      <c r="E33" s="81">
        <v>0.26200000000000001</v>
      </c>
      <c r="F33" s="82">
        <v>3.0000000000000001E-3</v>
      </c>
      <c r="G33" s="29">
        <v>12641.26</v>
      </c>
      <c r="H33" s="29">
        <v>5.3</v>
      </c>
      <c r="I33" s="79">
        <v>6.49</v>
      </c>
      <c r="J33" s="25">
        <v>7.6999999999999999E-2</v>
      </c>
      <c r="K33" s="27"/>
    </row>
    <row r="34" spans="1:11" ht="35.049999999999997" customHeight="1" x14ac:dyDescent="0.3">
      <c r="A34" s="10" t="s">
        <v>756</v>
      </c>
      <c r="B34" s="27" t="s">
        <v>1151</v>
      </c>
      <c r="C34" s="315">
        <v>0</v>
      </c>
      <c r="D34" s="80">
        <v>3.0289999999999999</v>
      </c>
      <c r="E34" s="81">
        <v>0.26200000000000001</v>
      </c>
      <c r="F34" s="82">
        <v>3.0000000000000001E-3</v>
      </c>
      <c r="G34" s="29">
        <v>31562.57</v>
      </c>
      <c r="H34" s="29">
        <v>5.3</v>
      </c>
      <c r="I34" s="79">
        <v>6.49</v>
      </c>
      <c r="J34" s="25">
        <v>7.6999999999999999E-2</v>
      </c>
      <c r="K34" s="27"/>
    </row>
    <row r="35" spans="1:11" ht="35.049999999999997" customHeight="1" x14ac:dyDescent="0.3">
      <c r="A35" s="10" t="s">
        <v>565</v>
      </c>
      <c r="B35" s="27" t="s">
        <v>1343</v>
      </c>
      <c r="C35" s="315" t="s">
        <v>608</v>
      </c>
      <c r="D35" s="83">
        <v>21.869</v>
      </c>
      <c r="E35" s="84">
        <v>2.649</v>
      </c>
      <c r="F35" s="82">
        <v>1.788</v>
      </c>
      <c r="G35" s="30" t="s">
        <v>595</v>
      </c>
      <c r="H35" s="30" t="s">
        <v>595</v>
      </c>
      <c r="I35" s="30" t="s">
        <v>595</v>
      </c>
      <c r="J35" s="26" t="s">
        <v>595</v>
      </c>
      <c r="K35" s="27" t="s">
        <v>595</v>
      </c>
    </row>
    <row r="36" spans="1:11" ht="35.049999999999997" customHeight="1" x14ac:dyDescent="0.3">
      <c r="A36" s="10" t="s">
        <v>609</v>
      </c>
      <c r="B36" s="28" t="s">
        <v>1152</v>
      </c>
      <c r="C36" s="353">
        <v>0</v>
      </c>
      <c r="D36" s="80">
        <v>-6.3</v>
      </c>
      <c r="E36" s="81">
        <v>-0.71299999999999997</v>
      </c>
      <c r="F36" s="82">
        <v>-1.4E-2</v>
      </c>
      <c r="G36" s="29" t="s">
        <v>595</v>
      </c>
      <c r="H36" s="30" t="s">
        <v>595</v>
      </c>
      <c r="I36" s="30" t="s">
        <v>595</v>
      </c>
      <c r="J36" s="26" t="s">
        <v>595</v>
      </c>
      <c r="K36" s="27" t="s">
        <v>595</v>
      </c>
    </row>
    <row r="37" spans="1:11" ht="35.049999999999997" customHeight="1" x14ac:dyDescent="0.3">
      <c r="A37" s="10" t="s">
        <v>673</v>
      </c>
      <c r="B37" s="314"/>
      <c r="C37" s="315">
        <v>0</v>
      </c>
      <c r="D37" s="80">
        <v>-5.55</v>
      </c>
      <c r="E37" s="81">
        <v>-0.61399999999999999</v>
      </c>
      <c r="F37" s="82">
        <v>-1.2E-2</v>
      </c>
      <c r="G37" s="29" t="s">
        <v>595</v>
      </c>
      <c r="H37" s="30" t="s">
        <v>595</v>
      </c>
      <c r="I37" s="30" t="s">
        <v>595</v>
      </c>
      <c r="J37" s="26" t="s">
        <v>595</v>
      </c>
      <c r="K37" s="27" t="s">
        <v>595</v>
      </c>
    </row>
    <row r="38" spans="1:11" ht="35.049999999999997" customHeight="1" x14ac:dyDescent="0.3">
      <c r="A38" s="10" t="s">
        <v>589</v>
      </c>
      <c r="B38" s="28" t="s">
        <v>1153</v>
      </c>
      <c r="C38" s="315">
        <v>0</v>
      </c>
      <c r="D38" s="80">
        <v>-6.3</v>
      </c>
      <c r="E38" s="81">
        <v>-0.71299999999999997</v>
      </c>
      <c r="F38" s="82">
        <v>-1.4E-2</v>
      </c>
      <c r="G38" s="29" t="s">
        <v>595</v>
      </c>
      <c r="H38" s="30" t="s">
        <v>595</v>
      </c>
      <c r="I38" s="30" t="s">
        <v>595</v>
      </c>
      <c r="J38" s="25">
        <v>0.191</v>
      </c>
      <c r="K38" s="27" t="s">
        <v>595</v>
      </c>
    </row>
    <row r="39" spans="1:11" ht="35.049999999999997" customHeight="1" x14ac:dyDescent="0.3">
      <c r="A39" s="10" t="s">
        <v>674</v>
      </c>
      <c r="B39" s="314"/>
      <c r="C39" s="315">
        <v>0</v>
      </c>
      <c r="D39" s="80">
        <v>-6.3</v>
      </c>
      <c r="E39" s="81">
        <v>-0.71299999999999997</v>
      </c>
      <c r="F39" s="82">
        <v>-1.4E-2</v>
      </c>
      <c r="G39" s="29" t="s">
        <v>595</v>
      </c>
      <c r="H39" s="30" t="s">
        <v>595</v>
      </c>
      <c r="I39" s="30" t="s">
        <v>595</v>
      </c>
      <c r="J39" s="26" t="s">
        <v>595</v>
      </c>
      <c r="K39" s="27" t="s">
        <v>595</v>
      </c>
    </row>
    <row r="40" spans="1:11" ht="35.049999999999997" customHeight="1" x14ac:dyDescent="0.3">
      <c r="A40" s="10" t="s">
        <v>675</v>
      </c>
      <c r="B40" s="314"/>
      <c r="C40" s="315">
        <v>0</v>
      </c>
      <c r="D40" s="80">
        <v>-5.55</v>
      </c>
      <c r="E40" s="81">
        <v>-0.61399999999999999</v>
      </c>
      <c r="F40" s="82">
        <v>-1.2E-2</v>
      </c>
      <c r="G40" s="29" t="s">
        <v>595</v>
      </c>
      <c r="H40" s="30" t="s">
        <v>595</v>
      </c>
      <c r="I40" s="30" t="s">
        <v>595</v>
      </c>
      <c r="J40" s="25">
        <v>0.16800000000000001</v>
      </c>
      <c r="K40" s="27" t="s">
        <v>595</v>
      </c>
    </row>
    <row r="41" spans="1:11" ht="35.049999999999997" customHeight="1" x14ac:dyDescent="0.3">
      <c r="A41" s="10" t="s">
        <v>676</v>
      </c>
      <c r="B41" s="314"/>
      <c r="C41" s="315">
        <v>0</v>
      </c>
      <c r="D41" s="80">
        <v>-5.55</v>
      </c>
      <c r="E41" s="81">
        <v>-0.61399999999999999</v>
      </c>
      <c r="F41" s="82">
        <v>-1.2E-2</v>
      </c>
      <c r="G41" s="29" t="s">
        <v>595</v>
      </c>
      <c r="H41" s="30" t="s">
        <v>595</v>
      </c>
      <c r="I41" s="30" t="s">
        <v>595</v>
      </c>
      <c r="J41" s="26" t="s">
        <v>595</v>
      </c>
      <c r="K41" s="27" t="s">
        <v>595</v>
      </c>
    </row>
    <row r="42" spans="1:11" ht="35.049999999999997" customHeight="1" x14ac:dyDescent="0.3">
      <c r="A42" s="10" t="s">
        <v>590</v>
      </c>
      <c r="B42" s="27" t="s">
        <v>1154</v>
      </c>
      <c r="C42" s="315">
        <v>0</v>
      </c>
      <c r="D42" s="80">
        <v>-3.601</v>
      </c>
      <c r="E42" s="81">
        <v>-0.33700000000000002</v>
      </c>
      <c r="F42" s="82">
        <v>-4.0000000000000001E-3</v>
      </c>
      <c r="G42" s="29">
        <v>97.47</v>
      </c>
      <c r="H42" s="30" t="s">
        <v>595</v>
      </c>
      <c r="I42" s="30" t="s">
        <v>595</v>
      </c>
      <c r="J42" s="25">
        <v>0.14000000000000001</v>
      </c>
      <c r="K42" s="27" t="s">
        <v>595</v>
      </c>
    </row>
    <row r="43" spans="1:11" ht="35.049999999999997" customHeight="1" x14ac:dyDescent="0.3">
      <c r="A43" s="10" t="s">
        <v>672</v>
      </c>
      <c r="B43" s="314"/>
      <c r="C43" s="315">
        <v>0</v>
      </c>
      <c r="D43" s="80">
        <v>-3.601</v>
      </c>
      <c r="E43" s="81">
        <v>-0.33700000000000002</v>
      </c>
      <c r="F43" s="82">
        <v>-4.0000000000000001E-3</v>
      </c>
      <c r="G43" s="29">
        <v>97.47</v>
      </c>
      <c r="H43" s="30" t="s">
        <v>595</v>
      </c>
      <c r="I43" s="30" t="s">
        <v>595</v>
      </c>
      <c r="J43" s="26" t="s">
        <v>595</v>
      </c>
      <c r="K43" s="27" t="s">
        <v>595</v>
      </c>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23F623A-CEC1-4501-8079-1B0D790E7D8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codeName="Sheet17">
    <pageSetUpPr fitToPage="1"/>
  </sheetPr>
  <dimension ref="A1:AX43"/>
  <sheetViews>
    <sheetView topLeftCell="A22" zoomScale="50" zoomScaleNormal="50" zoomScaleSheetLayoutView="100" workbookViewId="0">
      <selection activeCell="B33" sqref="B33"/>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5" t="s">
        <v>19</v>
      </c>
      <c r="B1" s="46"/>
      <c r="C1" s="46"/>
      <c r="D1" s="46"/>
      <c r="E1" s="432" t="s">
        <v>463</v>
      </c>
      <c r="F1" s="432"/>
      <c r="G1" s="432"/>
      <c r="H1" s="432"/>
      <c r="I1" s="432"/>
      <c r="J1" s="432"/>
      <c r="K1" s="432"/>
      <c r="L1" s="33"/>
    </row>
    <row r="2" spans="1:12" ht="40" customHeight="1" x14ac:dyDescent="0.3">
      <c r="A2" s="433" t="str">
        <f>Overview!B4&amp;" - Effective from "&amp;Overview!D4&amp;" - Final LV and HV charges in SSE SHEPD Area (GSP Group_P)"</f>
        <v>Indigo Power Limited - Effective from 1 April 2022 - Final LV and HV charges in SSE SHEPD Area (GSP Group_P)</v>
      </c>
      <c r="B2" s="433"/>
      <c r="C2" s="433"/>
      <c r="D2" s="433"/>
      <c r="E2" s="433"/>
      <c r="F2" s="433"/>
      <c r="G2" s="433"/>
      <c r="H2" s="433"/>
      <c r="I2" s="433"/>
      <c r="J2" s="433"/>
      <c r="K2" s="433"/>
    </row>
    <row r="3" spans="1:12" s="42" customFormat="1" ht="40" customHeight="1" x14ac:dyDescent="0.3">
      <c r="A3" s="46"/>
      <c r="B3" s="46"/>
      <c r="C3" s="46"/>
      <c r="D3" s="46"/>
      <c r="E3" s="46"/>
      <c r="F3" s="46"/>
      <c r="G3" s="46"/>
      <c r="H3" s="46"/>
      <c r="I3" s="46"/>
      <c r="J3" s="46"/>
      <c r="K3" s="46"/>
      <c r="L3" s="31"/>
    </row>
    <row r="4" spans="1:12" ht="40" customHeight="1" x14ac:dyDescent="0.3">
      <c r="A4" s="433" t="s">
        <v>308</v>
      </c>
      <c r="B4" s="433"/>
      <c r="C4" s="433"/>
      <c r="D4" s="433"/>
      <c r="E4" s="433"/>
      <c r="F4" s="46"/>
      <c r="G4" s="433" t="s">
        <v>307</v>
      </c>
      <c r="H4" s="433"/>
      <c r="I4" s="433"/>
      <c r="J4" s="433"/>
      <c r="K4" s="433"/>
    </row>
    <row r="5" spans="1:12" ht="40" customHeight="1" x14ac:dyDescent="0.3">
      <c r="A5" s="378" t="s">
        <v>13</v>
      </c>
      <c r="B5" s="248" t="s">
        <v>299</v>
      </c>
      <c r="C5" s="428" t="s">
        <v>300</v>
      </c>
      <c r="D5" s="429"/>
      <c r="E5" s="43" t="s">
        <v>301</v>
      </c>
      <c r="F5" s="46"/>
      <c r="G5" s="430"/>
      <c r="H5" s="431"/>
      <c r="I5" s="44" t="s">
        <v>305</v>
      </c>
      <c r="J5" s="45" t="s">
        <v>306</v>
      </c>
      <c r="K5" s="43" t="s">
        <v>301</v>
      </c>
      <c r="L5" s="46"/>
    </row>
    <row r="6" spans="1:12" ht="40" customHeight="1" x14ac:dyDescent="0.3">
      <c r="A6" s="102" t="s">
        <v>593</v>
      </c>
      <c r="B6" s="13" t="s">
        <v>465</v>
      </c>
      <c r="C6" s="468" t="s">
        <v>595</v>
      </c>
      <c r="D6" s="468" t="s">
        <v>595</v>
      </c>
      <c r="E6" s="243" t="s">
        <v>595</v>
      </c>
      <c r="F6" s="46" t="s">
        <v>595</v>
      </c>
      <c r="G6" s="458" t="s">
        <v>640</v>
      </c>
      <c r="H6" s="458" t="s">
        <v>595</v>
      </c>
      <c r="I6" s="243" t="s">
        <v>595</v>
      </c>
      <c r="J6" s="241" t="s">
        <v>667</v>
      </c>
      <c r="K6" s="243" t="s">
        <v>595</v>
      </c>
      <c r="L6" s="46"/>
    </row>
    <row r="7" spans="1:12" ht="40" customHeight="1" x14ac:dyDescent="0.3">
      <c r="A7" s="102" t="s">
        <v>593</v>
      </c>
      <c r="B7" s="243" t="s">
        <v>595</v>
      </c>
      <c r="C7" s="442" t="s">
        <v>668</v>
      </c>
      <c r="D7" s="443" t="s">
        <v>595</v>
      </c>
      <c r="E7" s="243" t="s">
        <v>595</v>
      </c>
      <c r="F7" s="46" t="s">
        <v>595</v>
      </c>
      <c r="G7" s="458" t="s">
        <v>643</v>
      </c>
      <c r="H7" s="458" t="s">
        <v>595</v>
      </c>
      <c r="I7" s="241" t="s">
        <v>465</v>
      </c>
      <c r="J7" s="241" t="s">
        <v>668</v>
      </c>
      <c r="K7" s="243" t="s">
        <v>595</v>
      </c>
      <c r="L7" s="46"/>
    </row>
    <row r="8" spans="1:12" ht="40" customHeight="1" x14ac:dyDescent="0.3">
      <c r="A8" s="102" t="s">
        <v>593</v>
      </c>
      <c r="B8" s="243" t="s">
        <v>595</v>
      </c>
      <c r="C8" s="468" t="s">
        <v>595</v>
      </c>
      <c r="D8" s="468" t="s">
        <v>595</v>
      </c>
      <c r="E8" s="85" t="s">
        <v>669</v>
      </c>
      <c r="F8" s="46" t="s">
        <v>595</v>
      </c>
      <c r="G8" s="458" t="s">
        <v>645</v>
      </c>
      <c r="H8" s="458" t="s">
        <v>595</v>
      </c>
      <c r="I8" s="243" t="s">
        <v>595</v>
      </c>
      <c r="J8" s="243" t="s">
        <v>595</v>
      </c>
      <c r="K8" s="85" t="s">
        <v>669</v>
      </c>
      <c r="L8" s="46"/>
    </row>
    <row r="9" spans="1:12" ht="40" customHeight="1" x14ac:dyDescent="0.3">
      <c r="A9" s="269" t="s">
        <v>597</v>
      </c>
      <c r="B9" s="243" t="s">
        <v>595</v>
      </c>
      <c r="C9" s="469" t="s">
        <v>670</v>
      </c>
      <c r="D9" s="469" t="s">
        <v>595</v>
      </c>
      <c r="E9" s="85" t="s">
        <v>671</v>
      </c>
      <c r="F9" s="46" t="s">
        <v>595</v>
      </c>
      <c r="G9" s="458" t="s">
        <v>648</v>
      </c>
      <c r="H9" s="458" t="s">
        <v>595</v>
      </c>
      <c r="I9" s="243" t="s">
        <v>595</v>
      </c>
      <c r="J9" s="241" t="s">
        <v>670</v>
      </c>
      <c r="K9" s="85" t="s">
        <v>671</v>
      </c>
      <c r="L9" s="46"/>
    </row>
    <row r="10" spans="1:12" s="42" customFormat="1" ht="40" customHeight="1" x14ac:dyDescent="0.3">
      <c r="A10" s="242" t="s">
        <v>14</v>
      </c>
      <c r="B10" s="437" t="s">
        <v>15</v>
      </c>
      <c r="C10" s="446" t="s">
        <v>595</v>
      </c>
      <c r="D10" s="446" t="s">
        <v>595</v>
      </c>
      <c r="E10" s="438" t="s">
        <v>595</v>
      </c>
      <c r="F10" s="46" t="s">
        <v>595</v>
      </c>
      <c r="G10" s="458" t="s">
        <v>1281</v>
      </c>
      <c r="H10" s="458" t="s">
        <v>595</v>
      </c>
      <c r="I10" s="458" t="s">
        <v>15</v>
      </c>
      <c r="J10" s="458" t="s">
        <v>595</v>
      </c>
      <c r="K10" s="458" t="s">
        <v>595</v>
      </c>
      <c r="L10" s="31"/>
    </row>
    <row r="11" spans="1:12" ht="75" customHeight="1" x14ac:dyDescent="0.3">
      <c r="A11" s="18" t="s">
        <v>455</v>
      </c>
      <c r="B11" s="111" t="s">
        <v>23</v>
      </c>
      <c r="C11" s="111" t="s">
        <v>24</v>
      </c>
      <c r="D11" s="119" t="s">
        <v>571</v>
      </c>
      <c r="E11" s="119" t="s">
        <v>572</v>
      </c>
      <c r="F11" s="119" t="s">
        <v>573</v>
      </c>
      <c r="G11" s="111" t="s">
        <v>25</v>
      </c>
      <c r="H11" s="111" t="s">
        <v>26</v>
      </c>
      <c r="I11" s="18" t="s">
        <v>456</v>
      </c>
      <c r="J11" s="111" t="s">
        <v>270</v>
      </c>
      <c r="K11" s="111" t="s">
        <v>0</v>
      </c>
    </row>
    <row r="12" spans="1:12" ht="35.049999999999997" customHeight="1" x14ac:dyDescent="0.3">
      <c r="A12" s="10" t="s">
        <v>562</v>
      </c>
      <c r="B12" s="27" t="s">
        <v>1155</v>
      </c>
      <c r="C12" s="300" t="s">
        <v>566</v>
      </c>
      <c r="D12" s="80">
        <v>8.7579999999999991</v>
      </c>
      <c r="E12" s="81">
        <v>1.821</v>
      </c>
      <c r="F12" s="82">
        <v>0.63400000000000001</v>
      </c>
      <c r="G12" s="29">
        <v>27.51</v>
      </c>
      <c r="H12" s="30"/>
      <c r="I12" s="30"/>
      <c r="J12" s="26"/>
      <c r="K12" s="27"/>
    </row>
    <row r="13" spans="1:12" ht="35.049999999999997" customHeight="1" x14ac:dyDescent="0.3">
      <c r="A13" s="10" t="s">
        <v>563</v>
      </c>
      <c r="B13" s="27" t="s">
        <v>1156</v>
      </c>
      <c r="C13" s="300" t="s">
        <v>567</v>
      </c>
      <c r="D13" s="80">
        <v>8.7579999999999991</v>
      </c>
      <c r="E13" s="81">
        <v>1.821</v>
      </c>
      <c r="F13" s="82">
        <v>0.63400000000000001</v>
      </c>
      <c r="G13" s="30"/>
      <c r="H13" s="30"/>
      <c r="I13" s="30"/>
      <c r="J13" s="26"/>
      <c r="K13" s="27" t="s">
        <v>595</v>
      </c>
    </row>
    <row r="14" spans="1:12" ht="35.049999999999997" customHeight="1" x14ac:dyDescent="0.3">
      <c r="A14" s="10" t="s">
        <v>737</v>
      </c>
      <c r="B14" s="27" t="s">
        <v>1157</v>
      </c>
      <c r="C14" s="300" t="s">
        <v>568</v>
      </c>
      <c r="D14" s="80">
        <v>10.050000000000001</v>
      </c>
      <c r="E14" s="81">
        <v>2.089</v>
      </c>
      <c r="F14" s="82">
        <v>0.72699999999999998</v>
      </c>
      <c r="G14" s="29">
        <v>10.37</v>
      </c>
      <c r="H14" s="30"/>
      <c r="I14" s="30"/>
      <c r="J14" s="26"/>
      <c r="K14" s="27"/>
    </row>
    <row r="15" spans="1:12" ht="35.049999999999997" customHeight="1" x14ac:dyDescent="0.3">
      <c r="A15" s="10" t="s">
        <v>738</v>
      </c>
      <c r="B15" s="27" t="s">
        <v>1158</v>
      </c>
      <c r="C15" s="354" t="s">
        <v>921</v>
      </c>
      <c r="D15" s="80">
        <v>10.050000000000001</v>
      </c>
      <c r="E15" s="81">
        <v>2.089</v>
      </c>
      <c r="F15" s="82">
        <v>0.72699999999999998</v>
      </c>
      <c r="G15" s="29">
        <v>13.38</v>
      </c>
      <c r="H15" s="30"/>
      <c r="I15" s="30"/>
      <c r="J15" s="26"/>
      <c r="K15" s="27" t="s">
        <v>480</v>
      </c>
    </row>
    <row r="16" spans="1:12" ht="35.049999999999997" customHeight="1" x14ac:dyDescent="0.3">
      <c r="A16" s="10" t="s">
        <v>739</v>
      </c>
      <c r="B16" s="28" t="s">
        <v>1159</v>
      </c>
      <c r="C16" s="354" t="s">
        <v>921</v>
      </c>
      <c r="D16" s="80">
        <v>10.050000000000001</v>
      </c>
      <c r="E16" s="81">
        <v>2.089</v>
      </c>
      <c r="F16" s="82">
        <v>0.72699999999999998</v>
      </c>
      <c r="G16" s="29">
        <v>28.17</v>
      </c>
      <c r="H16" s="30"/>
      <c r="I16" s="30"/>
      <c r="J16" s="26"/>
      <c r="K16" s="27"/>
    </row>
    <row r="17" spans="1:50" s="3" customFormat="1" ht="35.049999999999997" customHeight="1" x14ac:dyDescent="0.3">
      <c r="A17" s="10" t="s">
        <v>740</v>
      </c>
      <c r="B17" s="28" t="s">
        <v>1160</v>
      </c>
      <c r="C17" s="354" t="s">
        <v>921</v>
      </c>
      <c r="D17" s="80">
        <v>10.050000000000001</v>
      </c>
      <c r="E17" s="81">
        <v>2.089</v>
      </c>
      <c r="F17" s="82">
        <v>0.72699999999999998</v>
      </c>
      <c r="G17" s="29">
        <v>54.3</v>
      </c>
      <c r="H17" s="30"/>
      <c r="I17" s="30"/>
      <c r="J17" s="26"/>
      <c r="K17" s="27"/>
    </row>
    <row r="18" spans="1:50" s="3" customFormat="1" ht="35.049999999999997" customHeight="1" x14ac:dyDescent="0.3">
      <c r="A18" s="10" t="s">
        <v>741</v>
      </c>
      <c r="B18" s="28" t="s">
        <v>1161</v>
      </c>
      <c r="C18" s="354" t="s">
        <v>921</v>
      </c>
      <c r="D18" s="80">
        <v>10.050000000000001</v>
      </c>
      <c r="E18" s="81">
        <v>2.089</v>
      </c>
      <c r="F18" s="82">
        <v>0.72699999999999998</v>
      </c>
      <c r="G18" s="29">
        <v>154.1</v>
      </c>
      <c r="H18" s="30"/>
      <c r="I18" s="30"/>
      <c r="J18" s="26"/>
      <c r="K18" s="27"/>
    </row>
    <row r="19" spans="1:50" s="3" customFormat="1" ht="35.049999999999997" customHeight="1" x14ac:dyDescent="0.3">
      <c r="A19" s="10" t="s">
        <v>564</v>
      </c>
      <c r="B19" s="28" t="s">
        <v>1162</v>
      </c>
      <c r="C19" s="300" t="s">
        <v>569</v>
      </c>
      <c r="D19" s="80">
        <v>10.050000000000001</v>
      </c>
      <c r="E19" s="81">
        <v>2.089</v>
      </c>
      <c r="F19" s="82">
        <v>0.72699999999999998</v>
      </c>
      <c r="G19" s="30"/>
      <c r="H19" s="30"/>
      <c r="I19" s="30"/>
      <c r="J19" s="26"/>
      <c r="K19" s="27" t="s">
        <v>595</v>
      </c>
    </row>
    <row r="20" spans="1:50" ht="35.049999999999997" customHeight="1" x14ac:dyDescent="0.3">
      <c r="A20" s="10" t="s">
        <v>742</v>
      </c>
      <c r="B20" s="24" t="s">
        <v>1187</v>
      </c>
      <c r="C20" s="315">
        <v>0</v>
      </c>
      <c r="D20" s="80">
        <v>7.2439999999999998</v>
      </c>
      <c r="E20" s="81">
        <v>1.466</v>
      </c>
      <c r="F20" s="82">
        <v>0.51400000000000001</v>
      </c>
      <c r="G20" s="29">
        <v>27.17</v>
      </c>
      <c r="H20" s="29">
        <v>5.45</v>
      </c>
      <c r="I20" s="79">
        <v>9.52</v>
      </c>
      <c r="J20" s="25">
        <v>0.28999999999999998</v>
      </c>
      <c r="K20" s="27"/>
      <c r="M20" s="331"/>
      <c r="N20" s="331"/>
      <c r="O20" s="331"/>
      <c r="P20" s="331"/>
      <c r="Q20" s="331"/>
      <c r="R20" s="331"/>
      <c r="S20" s="331"/>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row>
    <row r="21" spans="1:50" ht="35.049999999999997" customHeight="1" x14ac:dyDescent="0.3">
      <c r="A21" s="10" t="s">
        <v>743</v>
      </c>
      <c r="B21" s="27" t="s">
        <v>1163</v>
      </c>
      <c r="C21" s="315">
        <v>0</v>
      </c>
      <c r="D21" s="80">
        <v>7.2439999999999998</v>
      </c>
      <c r="E21" s="81">
        <v>1.466</v>
      </c>
      <c r="F21" s="82">
        <v>0.51400000000000001</v>
      </c>
      <c r="G21" s="29">
        <v>253.33</v>
      </c>
      <c r="H21" s="29">
        <v>5.45</v>
      </c>
      <c r="I21" s="79">
        <v>9.52</v>
      </c>
      <c r="J21" s="25">
        <v>0.28999999999999998</v>
      </c>
      <c r="K21" s="27" t="s">
        <v>595</v>
      </c>
      <c r="M21" s="331"/>
      <c r="N21" s="331"/>
      <c r="O21" s="331"/>
      <c r="P21" s="331"/>
      <c r="Q21" s="331"/>
      <c r="R21" s="331"/>
      <c r="S21" s="331"/>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spans="1:50" ht="35.049999999999997" customHeight="1" x14ac:dyDescent="0.3">
      <c r="A22" s="10" t="s">
        <v>744</v>
      </c>
      <c r="B22" s="27" t="s">
        <v>1164</v>
      </c>
      <c r="C22" s="315">
        <v>0</v>
      </c>
      <c r="D22" s="80">
        <v>7.2439999999999998</v>
      </c>
      <c r="E22" s="81">
        <v>1.466</v>
      </c>
      <c r="F22" s="82">
        <v>0.51400000000000001</v>
      </c>
      <c r="G22" s="29">
        <v>453.03</v>
      </c>
      <c r="H22" s="29">
        <v>5.45</v>
      </c>
      <c r="I22" s="79">
        <v>9.52</v>
      </c>
      <c r="J22" s="25">
        <v>0.28999999999999998</v>
      </c>
      <c r="K22" s="27"/>
      <c r="M22" s="331"/>
      <c r="N22" s="331"/>
      <c r="O22" s="331"/>
      <c r="P22" s="331"/>
      <c r="Q22" s="331"/>
      <c r="R22" s="331"/>
      <c r="S22" s="331"/>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row>
    <row r="23" spans="1:50" ht="35.049999999999997" customHeight="1" x14ac:dyDescent="0.3">
      <c r="A23" s="10" t="s">
        <v>745</v>
      </c>
      <c r="B23" s="27" t="s">
        <v>1165</v>
      </c>
      <c r="C23" s="315">
        <v>0</v>
      </c>
      <c r="D23" s="80">
        <v>7.2439999999999998</v>
      </c>
      <c r="E23" s="81">
        <v>1.466</v>
      </c>
      <c r="F23" s="82">
        <v>0.51400000000000001</v>
      </c>
      <c r="G23" s="29">
        <v>736.93</v>
      </c>
      <c r="H23" s="29">
        <v>5.45</v>
      </c>
      <c r="I23" s="79">
        <v>9.52</v>
      </c>
      <c r="J23" s="25">
        <v>0.28999999999999998</v>
      </c>
      <c r="K23" s="27"/>
      <c r="M23" s="331"/>
      <c r="N23" s="331"/>
      <c r="O23" s="331"/>
      <c r="P23" s="331"/>
      <c r="Q23" s="331"/>
      <c r="R23" s="331"/>
      <c r="S23" s="331"/>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spans="1:50" ht="35.049999999999997" customHeight="1" x14ac:dyDescent="0.3">
      <c r="A24" s="10" t="s">
        <v>746</v>
      </c>
      <c r="B24" s="27" t="s">
        <v>1166</v>
      </c>
      <c r="C24" s="315">
        <v>0</v>
      </c>
      <c r="D24" s="80">
        <v>7.2439999999999998</v>
      </c>
      <c r="E24" s="81">
        <v>1.466</v>
      </c>
      <c r="F24" s="82">
        <v>0.51400000000000001</v>
      </c>
      <c r="G24" s="29">
        <v>1686.66</v>
      </c>
      <c r="H24" s="29">
        <v>5.45</v>
      </c>
      <c r="I24" s="79">
        <v>9.52</v>
      </c>
      <c r="J24" s="25">
        <v>0.28999999999999998</v>
      </c>
      <c r="K24" s="27"/>
      <c r="M24" s="331"/>
      <c r="N24" s="331"/>
      <c r="O24" s="331"/>
      <c r="P24" s="331"/>
      <c r="Q24" s="331"/>
      <c r="R24" s="331"/>
      <c r="S24" s="331"/>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row>
    <row r="25" spans="1:50" s="3" customFormat="1" ht="35.049999999999997" customHeight="1" x14ac:dyDescent="0.3">
      <c r="A25" s="10" t="s">
        <v>747</v>
      </c>
      <c r="B25" s="314"/>
      <c r="C25" s="315">
        <v>0</v>
      </c>
      <c r="D25" s="80">
        <v>3.7450000000000001</v>
      </c>
      <c r="E25" s="81">
        <v>0.67800000000000005</v>
      </c>
      <c r="F25" s="82">
        <v>0.246</v>
      </c>
      <c r="G25" s="29">
        <v>63.83</v>
      </c>
      <c r="H25" s="29">
        <v>8.6300000000000008</v>
      </c>
      <c r="I25" s="79">
        <v>11.68</v>
      </c>
      <c r="J25" s="25">
        <v>0.13700000000000001</v>
      </c>
      <c r="K25" s="27"/>
    </row>
    <row r="26" spans="1:50" s="3" customFormat="1" ht="35.049999999999997" customHeight="1" x14ac:dyDescent="0.3">
      <c r="A26" s="10" t="s">
        <v>748</v>
      </c>
      <c r="B26" s="314"/>
      <c r="C26" s="315">
        <v>0</v>
      </c>
      <c r="D26" s="80">
        <v>3.7450000000000001</v>
      </c>
      <c r="E26" s="81">
        <v>0.67800000000000005</v>
      </c>
      <c r="F26" s="82">
        <v>0.246</v>
      </c>
      <c r="G26" s="29">
        <v>289.99</v>
      </c>
      <c r="H26" s="29">
        <v>8.6300000000000008</v>
      </c>
      <c r="I26" s="79">
        <v>11.68</v>
      </c>
      <c r="J26" s="25">
        <v>0.13700000000000001</v>
      </c>
      <c r="K26" s="27" t="s">
        <v>595</v>
      </c>
    </row>
    <row r="27" spans="1:50" ht="35.049999999999997" customHeight="1" x14ac:dyDescent="0.3">
      <c r="A27" s="10" t="s">
        <v>749</v>
      </c>
      <c r="B27" s="314"/>
      <c r="C27" s="315">
        <v>0</v>
      </c>
      <c r="D27" s="80">
        <v>3.7450000000000001</v>
      </c>
      <c r="E27" s="81">
        <v>0.67800000000000005</v>
      </c>
      <c r="F27" s="82">
        <v>0.246</v>
      </c>
      <c r="G27" s="29">
        <v>489.68</v>
      </c>
      <c r="H27" s="29">
        <v>8.6300000000000008</v>
      </c>
      <c r="I27" s="79">
        <v>11.68</v>
      </c>
      <c r="J27" s="25">
        <v>0.13700000000000001</v>
      </c>
      <c r="K27" s="27"/>
      <c r="M27" s="331"/>
      <c r="N27" s="331"/>
      <c r="O27" s="331"/>
      <c r="P27" s="331"/>
      <c r="Q27" s="331"/>
      <c r="R27" s="331"/>
      <c r="S27" s="331"/>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spans="1:50" s="3" customFormat="1" ht="35.049999999999997" customHeight="1" x14ac:dyDescent="0.3">
      <c r="A28" s="10" t="s">
        <v>750</v>
      </c>
      <c r="B28" s="314"/>
      <c r="C28" s="315">
        <v>0</v>
      </c>
      <c r="D28" s="80">
        <v>3.7450000000000001</v>
      </c>
      <c r="E28" s="81">
        <v>0.67800000000000005</v>
      </c>
      <c r="F28" s="82">
        <v>0.246</v>
      </c>
      <c r="G28" s="29">
        <v>773.58</v>
      </c>
      <c r="H28" s="29">
        <v>8.6300000000000008</v>
      </c>
      <c r="I28" s="79">
        <v>11.68</v>
      </c>
      <c r="J28" s="25">
        <v>0.13700000000000001</v>
      </c>
      <c r="K28" s="27"/>
    </row>
    <row r="29" spans="1:50" s="3" customFormat="1" ht="35.049999999999997" customHeight="1" x14ac:dyDescent="0.3">
      <c r="A29" s="10" t="s">
        <v>751</v>
      </c>
      <c r="B29" s="314"/>
      <c r="C29" s="315">
        <v>0</v>
      </c>
      <c r="D29" s="80">
        <v>3.7450000000000001</v>
      </c>
      <c r="E29" s="81">
        <v>0.67800000000000005</v>
      </c>
      <c r="F29" s="82">
        <v>0.246</v>
      </c>
      <c r="G29" s="29">
        <v>1723.31</v>
      </c>
      <c r="H29" s="29">
        <v>8.6300000000000008</v>
      </c>
      <c r="I29" s="79">
        <v>11.68</v>
      </c>
      <c r="J29" s="25">
        <v>0.13700000000000001</v>
      </c>
      <c r="K29" s="27"/>
    </row>
    <row r="30" spans="1:50" s="3" customFormat="1" ht="35.049999999999997" customHeight="1" x14ac:dyDescent="0.3">
      <c r="A30" s="10" t="s">
        <v>752</v>
      </c>
      <c r="B30" s="27" t="s">
        <v>1167</v>
      </c>
      <c r="C30" s="315">
        <v>0</v>
      </c>
      <c r="D30" s="80">
        <v>2.62</v>
      </c>
      <c r="E30" s="81">
        <v>0.45500000000000002</v>
      </c>
      <c r="F30" s="82">
        <v>0.17599999999999999</v>
      </c>
      <c r="G30" s="29">
        <v>322.11</v>
      </c>
      <c r="H30" s="29">
        <v>11.66</v>
      </c>
      <c r="I30" s="79">
        <v>13.57</v>
      </c>
      <c r="J30" s="25">
        <v>9.2999999999999999E-2</v>
      </c>
      <c r="K30" s="27"/>
    </row>
    <row r="31" spans="1:50" s="3" customFormat="1" ht="35.049999999999997" customHeight="1" x14ac:dyDescent="0.3">
      <c r="A31" s="10" t="s">
        <v>753</v>
      </c>
      <c r="B31" s="27" t="s">
        <v>1168</v>
      </c>
      <c r="C31" s="315">
        <v>0</v>
      </c>
      <c r="D31" s="80">
        <v>2.62</v>
      </c>
      <c r="E31" s="81">
        <v>0.45500000000000002</v>
      </c>
      <c r="F31" s="82">
        <v>0.17599999999999999</v>
      </c>
      <c r="G31" s="29">
        <v>741.62</v>
      </c>
      <c r="H31" s="29">
        <v>11.66</v>
      </c>
      <c r="I31" s="79">
        <v>13.57</v>
      </c>
      <c r="J31" s="25">
        <v>9.2999999999999999E-2</v>
      </c>
      <c r="K31" s="27" t="s">
        <v>480</v>
      </c>
    </row>
    <row r="32" spans="1:50" s="3" customFormat="1" ht="35.049999999999997" customHeight="1" x14ac:dyDescent="0.3">
      <c r="A32" s="10" t="s">
        <v>754</v>
      </c>
      <c r="B32" s="27" t="s">
        <v>1345</v>
      </c>
      <c r="C32" s="315">
        <v>0</v>
      </c>
      <c r="D32" s="80">
        <v>2.62</v>
      </c>
      <c r="E32" s="81">
        <v>0.45500000000000002</v>
      </c>
      <c r="F32" s="82">
        <v>0.17599999999999999</v>
      </c>
      <c r="G32" s="29">
        <v>3586.67</v>
      </c>
      <c r="H32" s="29">
        <v>11.66</v>
      </c>
      <c r="I32" s="79">
        <v>13.57</v>
      </c>
      <c r="J32" s="25">
        <v>9.2999999999999999E-2</v>
      </c>
      <c r="K32" s="27"/>
    </row>
    <row r="33" spans="1:11" s="3" customFormat="1" ht="35.049999999999997" customHeight="1" x14ac:dyDescent="0.3">
      <c r="A33" s="10" t="s">
        <v>755</v>
      </c>
      <c r="B33" s="27" t="s">
        <v>1169</v>
      </c>
      <c r="C33" s="315">
        <v>0</v>
      </c>
      <c r="D33" s="80">
        <v>2.62</v>
      </c>
      <c r="E33" s="81">
        <v>0.45500000000000002</v>
      </c>
      <c r="F33" s="82">
        <v>0.17599999999999999</v>
      </c>
      <c r="G33" s="29">
        <v>7343.92</v>
      </c>
      <c r="H33" s="29">
        <v>11.66</v>
      </c>
      <c r="I33" s="79">
        <v>13.57</v>
      </c>
      <c r="J33" s="25">
        <v>9.2999999999999999E-2</v>
      </c>
      <c r="K33" s="27"/>
    </row>
    <row r="34" spans="1:11" s="3" customFormat="1" ht="35.049999999999997" customHeight="1" x14ac:dyDescent="0.3">
      <c r="A34" s="10" t="s">
        <v>756</v>
      </c>
      <c r="B34" s="27" t="s">
        <v>1170</v>
      </c>
      <c r="C34" s="315">
        <v>0</v>
      </c>
      <c r="D34" s="80">
        <v>2.62</v>
      </c>
      <c r="E34" s="81">
        <v>0.45500000000000002</v>
      </c>
      <c r="F34" s="82">
        <v>0.17599999999999999</v>
      </c>
      <c r="G34" s="29">
        <v>15742.67</v>
      </c>
      <c r="H34" s="29">
        <v>11.66</v>
      </c>
      <c r="I34" s="79">
        <v>13.57</v>
      </c>
      <c r="J34" s="25">
        <v>9.2999999999999999E-2</v>
      </c>
      <c r="K34" s="27"/>
    </row>
    <row r="35" spans="1:11" s="3" customFormat="1" ht="35.049999999999997" customHeight="1" x14ac:dyDescent="0.3">
      <c r="A35" s="10" t="s">
        <v>565</v>
      </c>
      <c r="B35" s="27" t="s">
        <v>1344</v>
      </c>
      <c r="C35" s="315" t="s">
        <v>608</v>
      </c>
      <c r="D35" s="83">
        <v>17.414000000000001</v>
      </c>
      <c r="E35" s="84">
        <v>4.8899999999999997</v>
      </c>
      <c r="F35" s="82">
        <v>3.923</v>
      </c>
      <c r="G35" s="30"/>
      <c r="H35" s="30"/>
      <c r="I35" s="30"/>
      <c r="J35" s="26"/>
      <c r="K35" s="27" t="s">
        <v>595</v>
      </c>
    </row>
    <row r="36" spans="1:11" s="3" customFormat="1" ht="35.049999999999997" customHeight="1" x14ac:dyDescent="0.3">
      <c r="A36" s="10" t="s">
        <v>609</v>
      </c>
      <c r="B36" s="28" t="s">
        <v>1171</v>
      </c>
      <c r="C36" s="353">
        <v>0</v>
      </c>
      <c r="D36" s="80">
        <v>-6.77</v>
      </c>
      <c r="E36" s="81">
        <v>-1.407</v>
      </c>
      <c r="F36" s="82">
        <v>-0.49</v>
      </c>
      <c r="G36" s="29">
        <v>0</v>
      </c>
      <c r="H36" s="30"/>
      <c r="I36" s="30"/>
      <c r="J36" s="26"/>
      <c r="K36" s="27" t="s">
        <v>595</v>
      </c>
    </row>
    <row r="37" spans="1:11" ht="35.049999999999997" customHeight="1" x14ac:dyDescent="0.3">
      <c r="A37" s="10" t="s">
        <v>673</v>
      </c>
      <c r="B37" s="314"/>
      <c r="C37" s="315">
        <v>0</v>
      </c>
      <c r="D37" s="80">
        <v>-6.0629999999999997</v>
      </c>
      <c r="E37" s="81">
        <v>-1.246</v>
      </c>
      <c r="F37" s="82">
        <v>-0.435</v>
      </c>
      <c r="G37" s="29">
        <v>0</v>
      </c>
      <c r="H37" s="30"/>
      <c r="I37" s="30"/>
      <c r="J37" s="26"/>
      <c r="K37" s="27" t="s">
        <v>595</v>
      </c>
    </row>
    <row r="38" spans="1:11" ht="35.049999999999997" customHeight="1" x14ac:dyDescent="0.3">
      <c r="A38" s="10" t="s">
        <v>589</v>
      </c>
      <c r="B38" s="28" t="s">
        <v>1172</v>
      </c>
      <c r="C38" s="315">
        <v>0</v>
      </c>
      <c r="D38" s="80">
        <v>-6.77</v>
      </c>
      <c r="E38" s="81">
        <v>-1.407</v>
      </c>
      <c r="F38" s="82">
        <v>-0.49</v>
      </c>
      <c r="G38" s="29">
        <v>0</v>
      </c>
      <c r="H38" s="30"/>
      <c r="I38" s="30"/>
      <c r="J38" s="25">
        <v>0.28399999999999997</v>
      </c>
      <c r="K38" s="27" t="s">
        <v>595</v>
      </c>
    </row>
    <row r="39" spans="1:11" ht="35.049999999999997" customHeight="1" x14ac:dyDescent="0.3">
      <c r="A39" s="10" t="s">
        <v>674</v>
      </c>
      <c r="B39" s="314"/>
      <c r="C39" s="315">
        <v>0</v>
      </c>
      <c r="D39" s="80">
        <v>-6.77</v>
      </c>
      <c r="E39" s="81">
        <v>-1.407</v>
      </c>
      <c r="F39" s="82">
        <v>-0.49</v>
      </c>
      <c r="G39" s="29">
        <v>0</v>
      </c>
      <c r="H39" s="30"/>
      <c r="I39" s="30"/>
      <c r="J39" s="26"/>
      <c r="K39" s="27" t="s">
        <v>595</v>
      </c>
    </row>
    <row r="40" spans="1:11" ht="35.049999999999997" customHeight="1" x14ac:dyDescent="0.3">
      <c r="A40" s="10" t="s">
        <v>675</v>
      </c>
      <c r="B40" s="314"/>
      <c r="C40" s="315">
        <v>0</v>
      </c>
      <c r="D40" s="80">
        <v>-6.0629999999999997</v>
      </c>
      <c r="E40" s="81">
        <v>-1.246</v>
      </c>
      <c r="F40" s="82">
        <v>-0.435</v>
      </c>
      <c r="G40" s="29">
        <v>0</v>
      </c>
      <c r="H40" s="30"/>
      <c r="I40" s="30"/>
      <c r="J40" s="25">
        <v>0.23799999999999999</v>
      </c>
      <c r="K40" s="27" t="s">
        <v>595</v>
      </c>
    </row>
    <row r="41" spans="1:11" ht="35.049999999999997" customHeight="1" x14ac:dyDescent="0.3">
      <c r="A41" s="10" t="s">
        <v>676</v>
      </c>
      <c r="B41" s="314"/>
      <c r="C41" s="315">
        <v>0</v>
      </c>
      <c r="D41" s="80">
        <v>-6.0629999999999997</v>
      </c>
      <c r="E41" s="81">
        <v>-1.246</v>
      </c>
      <c r="F41" s="82">
        <v>-0.435</v>
      </c>
      <c r="G41" s="29">
        <v>0</v>
      </c>
      <c r="H41" s="30"/>
      <c r="I41" s="30"/>
      <c r="J41" s="26"/>
      <c r="K41" s="27" t="s">
        <v>595</v>
      </c>
    </row>
    <row r="42" spans="1:11" ht="35.049999999999997" customHeight="1" x14ac:dyDescent="0.3">
      <c r="A42" s="10" t="s">
        <v>590</v>
      </c>
      <c r="B42" s="27" t="s">
        <v>1173</v>
      </c>
      <c r="C42" s="315">
        <v>0</v>
      </c>
      <c r="D42" s="80">
        <v>-3.399</v>
      </c>
      <c r="E42" s="81">
        <v>-0.61499999999999999</v>
      </c>
      <c r="F42" s="82">
        <v>-0.224</v>
      </c>
      <c r="G42" s="29">
        <v>526.70000000000005</v>
      </c>
      <c r="H42" s="30"/>
      <c r="I42" s="30"/>
      <c r="J42" s="25">
        <v>0.216</v>
      </c>
      <c r="K42" s="27" t="s">
        <v>595</v>
      </c>
    </row>
    <row r="43" spans="1:11" ht="35.049999999999997" customHeight="1" x14ac:dyDescent="0.3">
      <c r="A43" s="10" t="s">
        <v>672</v>
      </c>
      <c r="B43" s="314"/>
      <c r="C43" s="315">
        <v>0</v>
      </c>
      <c r="D43" s="80">
        <v>-3.399</v>
      </c>
      <c r="E43" s="81">
        <v>-0.61499999999999999</v>
      </c>
      <c r="F43" s="82">
        <v>-0.224</v>
      </c>
      <c r="G43" s="29">
        <v>526.70000000000005</v>
      </c>
      <c r="H43" s="30"/>
      <c r="I43" s="30"/>
      <c r="J43" s="26"/>
      <c r="K43" s="27" t="s">
        <v>595</v>
      </c>
    </row>
  </sheetData>
  <mergeCells count="17">
    <mergeCell ref="C6:D6"/>
    <mergeCell ref="G6:H6"/>
    <mergeCell ref="C7:D7"/>
    <mergeCell ref="G7:H7"/>
    <mergeCell ref="G8:H8"/>
    <mergeCell ref="B10:E10"/>
    <mergeCell ref="I10:K10"/>
    <mergeCell ref="G10:H10"/>
    <mergeCell ref="C8:D8"/>
    <mergeCell ref="C9:D9"/>
    <mergeCell ref="G9:H9"/>
    <mergeCell ref="E1:K1"/>
    <mergeCell ref="A2:K2"/>
    <mergeCell ref="A4:E4"/>
    <mergeCell ref="G4:K4"/>
    <mergeCell ref="C5:D5"/>
    <mergeCell ref="G5:H5"/>
  </mergeCells>
  <hyperlinks>
    <hyperlink ref="A1" location="Overview!A1" display="Back to Overview" xr:uid="{8AA444BC-3638-4440-BC9E-15108CA62652}"/>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autoPageBreaks="0" fitToPage="1"/>
  </sheetPr>
  <dimension ref="A1:P157"/>
  <sheetViews>
    <sheetView topLeftCell="A52" zoomScale="25" zoomScaleNormal="25" zoomScaleSheetLayoutView="100" workbookViewId="0">
      <selection activeCell="AA12" sqref="AA12"/>
    </sheetView>
  </sheetViews>
  <sheetFormatPr defaultColWidth="9.15234375" defaultRowHeight="27.75" customHeight="1" x14ac:dyDescent="0.3"/>
  <cols>
    <col min="1" max="1" width="8.69140625" style="86" customWidth="1"/>
    <col min="2" max="2" width="17.3046875" style="86" customWidth="1"/>
    <col min="3" max="3" width="8.69140625" style="98" customWidth="1"/>
    <col min="4" max="4" width="17.3046875" style="98" customWidth="1"/>
    <col min="5" max="6" width="15.69140625" style="98" customWidth="1"/>
    <col min="7" max="7" width="15.69140625" style="169" customWidth="1"/>
    <col min="8" max="9" width="15.69140625" style="87" customWidth="1"/>
    <col min="10" max="13" width="15.69140625" style="86" customWidth="1"/>
    <col min="14" max="15" width="15.53515625" style="86" customWidth="1"/>
    <col min="16" max="16" width="11.3046875" style="86" bestFit="1" customWidth="1"/>
    <col min="17" max="16384" width="9.15234375" style="86"/>
  </cols>
  <sheetData>
    <row r="1" spans="1:16" ht="66.75" customHeight="1" x14ac:dyDescent="0.3">
      <c r="A1" s="113" t="s">
        <v>19</v>
      </c>
      <c r="B1" s="114"/>
      <c r="C1" s="114"/>
      <c r="D1" s="526" t="s">
        <v>30</v>
      </c>
      <c r="E1" s="526"/>
      <c r="F1" s="526"/>
      <c r="G1" s="526"/>
      <c r="H1" s="526"/>
      <c r="I1" s="526"/>
      <c r="J1" s="526"/>
      <c r="K1" s="526"/>
      <c r="L1" s="526"/>
      <c r="M1" s="526"/>
    </row>
    <row r="2" spans="1:16" s="115" customFormat="1" ht="40" customHeight="1" x14ac:dyDescent="0.3">
      <c r="A2" s="527" t="str">
        <f>Overview!B4&amp; " - Effective from "&amp;Overview!D4&amp;" - "&amp;Overview!E4&amp;" Schedule of Charges for use of the Distribution System by EHV Properties (including LDNOs with EHV Properties/end-users) in UKPN EPN Area (GSP Group _A)"</f>
        <v>Indigo Power Limited - Effective from 1 April 2022 - Final Schedule of Charges for use of the Distribution System by EHV Properties (including LDNOs with EHV Properties/end-users) in UKPN EPN Area (GSP Group _A)</v>
      </c>
      <c r="B2" s="527"/>
      <c r="C2" s="527"/>
      <c r="D2" s="527"/>
      <c r="E2" s="527"/>
      <c r="F2" s="527"/>
      <c r="G2" s="527"/>
      <c r="H2" s="527"/>
      <c r="I2" s="527"/>
      <c r="J2" s="527"/>
      <c r="K2" s="527"/>
      <c r="L2" s="527"/>
      <c r="M2" s="527"/>
    </row>
    <row r="3" spans="1:16" s="116" customFormat="1" ht="10.5" customHeight="1" x14ac:dyDescent="0.3">
      <c r="A3" s="47"/>
      <c r="B3" s="47"/>
      <c r="C3" s="47"/>
      <c r="D3" s="47"/>
      <c r="E3" s="47"/>
      <c r="F3" s="47"/>
      <c r="G3" s="47"/>
      <c r="H3" s="47"/>
      <c r="I3" s="47"/>
      <c r="J3" s="47"/>
      <c r="K3" s="47"/>
      <c r="L3" s="47"/>
      <c r="M3" s="47"/>
    </row>
    <row r="4" spans="1:16" s="116" customFormat="1" ht="25.5" customHeight="1" x14ac:dyDescent="0.3">
      <c r="A4" s="522" t="s">
        <v>470</v>
      </c>
      <c r="B4" s="522"/>
      <c r="C4" s="522"/>
      <c r="D4" s="522"/>
      <c r="E4" s="522"/>
      <c r="F4" s="522"/>
      <c r="G4" s="528" t="s">
        <v>714</v>
      </c>
      <c r="H4" s="529"/>
      <c r="I4" s="529"/>
      <c r="J4" s="529"/>
      <c r="K4" s="529"/>
      <c r="L4" s="529"/>
      <c r="M4" s="530"/>
    </row>
    <row r="5" spans="1:16" s="116" customFormat="1" ht="25.5" customHeight="1" x14ac:dyDescent="0.3">
      <c r="A5" s="495" t="s">
        <v>13</v>
      </c>
      <c r="B5" s="496"/>
      <c r="C5" s="496"/>
      <c r="D5" s="520" t="s">
        <v>304</v>
      </c>
      <c r="E5" s="520"/>
      <c r="F5" s="520"/>
      <c r="G5" s="117"/>
      <c r="H5" s="117"/>
      <c r="I5" s="117"/>
      <c r="J5" s="117"/>
      <c r="K5" s="117"/>
      <c r="L5" s="117"/>
      <c r="M5" s="118"/>
    </row>
    <row r="6" spans="1:16" s="116" customFormat="1" ht="45" customHeight="1" x14ac:dyDescent="0.3">
      <c r="A6" s="458" t="s">
        <v>303</v>
      </c>
      <c r="B6" s="458"/>
      <c r="C6" s="458"/>
      <c r="D6" s="462" t="s">
        <v>465</v>
      </c>
      <c r="E6" s="462"/>
      <c r="F6" s="462"/>
      <c r="G6" s="117"/>
      <c r="H6" s="117"/>
      <c r="I6" s="117"/>
      <c r="J6" s="117"/>
      <c r="K6" s="117"/>
      <c r="L6" s="117"/>
      <c r="M6" s="118"/>
    </row>
    <row r="7" spans="1:16" s="116" customFormat="1" ht="20.25" customHeight="1" x14ac:dyDescent="0.3">
      <c r="A7" s="458" t="s">
        <v>14</v>
      </c>
      <c r="B7" s="458"/>
      <c r="C7" s="458"/>
      <c r="D7" s="525" t="s">
        <v>466</v>
      </c>
      <c r="E7" s="525"/>
      <c r="F7" s="525"/>
      <c r="G7" s="117"/>
      <c r="H7" s="117"/>
      <c r="I7" s="117"/>
      <c r="J7" s="117"/>
      <c r="K7" s="117"/>
      <c r="L7" s="117"/>
      <c r="M7" s="118"/>
    </row>
    <row r="8" spans="1:16" s="116" customFormat="1" ht="18" customHeight="1" x14ac:dyDescent="0.3">
      <c r="A8" s="117"/>
      <c r="B8" s="117"/>
      <c r="C8" s="117"/>
      <c r="D8" s="117"/>
      <c r="E8" s="117"/>
      <c r="F8" s="117"/>
      <c r="G8" s="117"/>
      <c r="H8" s="117"/>
      <c r="I8" s="117"/>
      <c r="J8" s="117"/>
      <c r="K8" s="117"/>
      <c r="L8" s="117"/>
      <c r="M8" s="118"/>
    </row>
    <row r="9" spans="1:16" s="116" customFormat="1" ht="63.75" customHeight="1" x14ac:dyDescent="0.3">
      <c r="A9" s="34" t="s">
        <v>471</v>
      </c>
      <c r="B9" s="119" t="s">
        <v>286</v>
      </c>
      <c r="C9" s="34" t="s">
        <v>472</v>
      </c>
      <c r="D9" s="119" t="s">
        <v>287</v>
      </c>
      <c r="E9" s="120" t="s">
        <v>29</v>
      </c>
      <c r="F9" s="121" t="s">
        <v>403</v>
      </c>
      <c r="G9" s="120" t="s">
        <v>297</v>
      </c>
      <c r="H9" s="120" t="s">
        <v>401</v>
      </c>
      <c r="I9" s="120" t="s">
        <v>457</v>
      </c>
      <c r="J9" s="120" t="s">
        <v>404</v>
      </c>
      <c r="K9" s="120" t="s">
        <v>298</v>
      </c>
      <c r="L9" s="120" t="s">
        <v>402</v>
      </c>
      <c r="M9" s="120" t="s">
        <v>458</v>
      </c>
    </row>
    <row r="10" spans="1:16" ht="12.45" x14ac:dyDescent="0.3">
      <c r="A10" s="122"/>
      <c r="B10" s="123"/>
      <c r="C10" s="124"/>
      <c r="D10" s="125"/>
      <c r="E10" s="126"/>
      <c r="F10" s="127"/>
      <c r="G10" s="128"/>
      <c r="H10" s="128"/>
      <c r="I10" s="128"/>
      <c r="J10" s="129"/>
      <c r="K10" s="130"/>
      <c r="L10" s="131"/>
      <c r="M10" s="131"/>
      <c r="P10" s="249"/>
    </row>
    <row r="11" spans="1:16" ht="27.75" customHeight="1" x14ac:dyDescent="0.3">
      <c r="A11" s="133"/>
      <c r="B11" s="133"/>
      <c r="C11" s="133"/>
      <c r="D11" s="134"/>
      <c r="E11" s="134"/>
      <c r="F11" s="134"/>
      <c r="G11" s="134"/>
      <c r="H11" s="134"/>
      <c r="I11" s="135"/>
      <c r="J11" s="136"/>
      <c r="K11" s="136"/>
      <c r="L11" s="133"/>
      <c r="M11" s="137"/>
    </row>
    <row r="12" spans="1:16" ht="27.75" customHeight="1" x14ac:dyDescent="0.3">
      <c r="A12" s="133"/>
      <c r="B12" s="133"/>
      <c r="C12" s="133"/>
      <c r="D12" s="134"/>
      <c r="E12" s="134"/>
      <c r="F12" s="134"/>
      <c r="G12" s="134"/>
      <c r="H12" s="134"/>
      <c r="I12" s="135"/>
      <c r="J12" s="136"/>
      <c r="K12" s="136"/>
      <c r="L12" s="133"/>
      <c r="M12" s="137"/>
    </row>
    <row r="13" spans="1:16" ht="40" customHeight="1" x14ac:dyDescent="0.3">
      <c r="A13" s="434" t="str">
        <f>Overview!B4&amp;" - Effective from "&amp;Overview!D4&amp;" - Final Schedule of Charges for use of the Distribution System by EHV Properties (including LDNOs with EHV Properties/end-users) in WPD EM Area (GSP Group_B)"</f>
        <v>Indigo Power Limited - Effective from 1 April 2022 - Final Schedule of Charges for use of the Distribution System by EHV Properties (including LDNOs with EHV Properties/end-users) in WPD EM Area (GSP Group_B)</v>
      </c>
      <c r="B13" s="435"/>
      <c r="C13" s="435"/>
      <c r="D13" s="435"/>
      <c r="E13" s="435"/>
      <c r="F13" s="435"/>
      <c r="G13" s="435"/>
      <c r="H13" s="435"/>
      <c r="I13" s="435"/>
      <c r="J13" s="435"/>
      <c r="K13" s="435"/>
      <c r="L13" s="484"/>
      <c r="M13" s="485"/>
    </row>
    <row r="14" spans="1:16" ht="27.75" customHeight="1" x14ac:dyDescent="0.3">
      <c r="A14" s="117"/>
      <c r="B14" s="117"/>
      <c r="C14" s="117"/>
      <c r="D14" s="117"/>
      <c r="E14" s="117"/>
      <c r="F14" s="117"/>
      <c r="G14" s="117"/>
      <c r="H14" s="117"/>
      <c r="I14" s="117"/>
      <c r="J14" s="117"/>
      <c r="K14" s="117"/>
      <c r="L14" s="117"/>
      <c r="M14" s="117"/>
    </row>
    <row r="15" spans="1:16" ht="27.75" customHeight="1" x14ac:dyDescent="0.3">
      <c r="A15" s="522" t="s">
        <v>470</v>
      </c>
      <c r="B15" s="522"/>
      <c r="C15" s="522"/>
      <c r="D15" s="522"/>
      <c r="E15" s="522"/>
      <c r="F15" s="522"/>
      <c r="G15" s="117"/>
      <c r="H15" s="117"/>
      <c r="I15" s="117"/>
      <c r="J15" s="117"/>
      <c r="K15" s="117"/>
      <c r="L15" s="117"/>
      <c r="M15" s="117"/>
    </row>
    <row r="16" spans="1:16" ht="27.75" customHeight="1" x14ac:dyDescent="0.3">
      <c r="A16" s="495" t="s">
        <v>13</v>
      </c>
      <c r="B16" s="496"/>
      <c r="C16" s="496"/>
      <c r="D16" s="492" t="s">
        <v>304</v>
      </c>
      <c r="E16" s="493"/>
      <c r="F16" s="494"/>
      <c r="G16" s="117"/>
      <c r="H16" s="117"/>
      <c r="I16" s="117"/>
      <c r="J16" s="117"/>
      <c r="K16" s="117"/>
      <c r="L16" s="117"/>
      <c r="M16" s="117"/>
    </row>
    <row r="17" spans="1:13" ht="45" customHeight="1" x14ac:dyDescent="0.3">
      <c r="A17" s="482" t="s">
        <v>468</v>
      </c>
      <c r="B17" s="482"/>
      <c r="C17" s="482"/>
      <c r="D17" s="442" t="s">
        <v>467</v>
      </c>
      <c r="E17" s="483"/>
      <c r="F17" s="443"/>
      <c r="G17" s="117"/>
      <c r="H17" s="117"/>
      <c r="I17" s="117"/>
      <c r="J17" s="117"/>
      <c r="K17" s="117"/>
      <c r="L17" s="117"/>
      <c r="M17" s="117"/>
    </row>
    <row r="18" spans="1:13" ht="20.25" customHeight="1" x14ac:dyDescent="0.3">
      <c r="A18" s="482" t="s">
        <v>14</v>
      </c>
      <c r="B18" s="482"/>
      <c r="C18" s="482"/>
      <c r="D18" s="442" t="s">
        <v>15</v>
      </c>
      <c r="E18" s="483"/>
      <c r="F18" s="443"/>
      <c r="G18" s="117"/>
      <c r="H18" s="117"/>
      <c r="I18" s="117"/>
      <c r="J18" s="117"/>
      <c r="K18" s="117"/>
      <c r="L18" s="117"/>
      <c r="M18" s="117"/>
    </row>
    <row r="19" spans="1:13" ht="27.75" customHeight="1" x14ac:dyDescent="0.3">
      <c r="A19" s="117"/>
      <c r="B19" s="117"/>
      <c r="C19" s="117"/>
      <c r="D19" s="117"/>
      <c r="E19" s="117"/>
      <c r="F19" s="117"/>
      <c r="G19" s="117"/>
      <c r="H19" s="117"/>
      <c r="I19" s="117"/>
      <c r="J19" s="117"/>
      <c r="K19" s="117"/>
      <c r="L19" s="117"/>
      <c r="M19" s="117"/>
    </row>
    <row r="20" spans="1:13" ht="63.75" customHeight="1" x14ac:dyDescent="0.3">
      <c r="A20" s="34" t="s">
        <v>471</v>
      </c>
      <c r="B20" s="119" t="s">
        <v>286</v>
      </c>
      <c r="C20" s="34" t="s">
        <v>472</v>
      </c>
      <c r="D20" s="119" t="s">
        <v>287</v>
      </c>
      <c r="E20" s="120" t="s">
        <v>29</v>
      </c>
      <c r="F20" s="121" t="s">
        <v>403</v>
      </c>
      <c r="G20" s="120" t="s">
        <v>297</v>
      </c>
      <c r="H20" s="120" t="s">
        <v>401</v>
      </c>
      <c r="I20" s="120" t="s">
        <v>457</v>
      </c>
      <c r="J20" s="120" t="s">
        <v>404</v>
      </c>
      <c r="K20" s="120" t="s">
        <v>298</v>
      </c>
      <c r="L20" s="120" t="s">
        <v>402</v>
      </c>
      <c r="M20" s="120" t="s">
        <v>458</v>
      </c>
    </row>
    <row r="21" spans="1:13" ht="15" customHeight="1" x14ac:dyDescent="0.3">
      <c r="A21" s="138"/>
      <c r="B21" s="139"/>
      <c r="C21" s="140"/>
      <c r="D21" s="139"/>
      <c r="E21" s="141"/>
      <c r="F21" s="142"/>
      <c r="G21" s="143"/>
      <c r="H21" s="143"/>
      <c r="I21" s="143"/>
      <c r="J21" s="144"/>
      <c r="K21" s="145"/>
      <c r="L21" s="145"/>
      <c r="M21" s="145"/>
    </row>
    <row r="22" spans="1:13" ht="27.75" customHeight="1" x14ac:dyDescent="0.3">
      <c r="A22" s="133"/>
      <c r="B22" s="133"/>
      <c r="C22" s="133"/>
      <c r="D22" s="134"/>
      <c r="E22" s="134"/>
      <c r="F22" s="134"/>
      <c r="G22" s="134"/>
      <c r="H22" s="134"/>
      <c r="I22" s="135"/>
      <c r="J22" s="136"/>
      <c r="K22" s="136"/>
      <c r="L22" s="133"/>
      <c r="M22" s="137"/>
    </row>
    <row r="23" spans="1:13" ht="27.75" customHeight="1" x14ac:dyDescent="0.3">
      <c r="A23" s="133"/>
      <c r="B23" s="133"/>
      <c r="C23" s="133"/>
      <c r="D23" s="134"/>
      <c r="E23" s="134"/>
      <c r="F23" s="134"/>
      <c r="G23" s="134"/>
      <c r="H23" s="134"/>
      <c r="I23" s="135"/>
      <c r="J23" s="136"/>
      <c r="K23" s="136"/>
      <c r="L23" s="133"/>
      <c r="M23" s="137"/>
    </row>
    <row r="24" spans="1:13" ht="40" customHeight="1" x14ac:dyDescent="0.3">
      <c r="A24" s="434" t="str">
        <f>Overview!B4&amp;" - Effective from "&amp;Overview!D4&amp;" - Final Schedule of Charges for use of the Distribution System by EHV Properties (including LDNOs with EHV Properties/end-users) in UKPN LPN Area (GSP Group_C)"</f>
        <v>Indigo Power Limited - Effective from 1 April 2022 - Final Schedule of Charges for use of the Distribution System by EHV Properties (including LDNOs with EHV Properties/end-users) in UKPN LPN Area (GSP Group_C)</v>
      </c>
      <c r="B24" s="435"/>
      <c r="C24" s="435"/>
      <c r="D24" s="435"/>
      <c r="E24" s="435"/>
      <c r="F24" s="435"/>
      <c r="G24" s="435"/>
      <c r="H24" s="435"/>
      <c r="I24" s="435"/>
      <c r="J24" s="435"/>
      <c r="K24" s="435"/>
      <c r="L24" s="484"/>
      <c r="M24" s="485"/>
    </row>
    <row r="25" spans="1:13" ht="27.75" customHeight="1" x14ac:dyDescent="0.3">
      <c r="A25" s="117"/>
      <c r="B25" s="117"/>
      <c r="C25" s="117"/>
      <c r="D25" s="117"/>
      <c r="E25" s="117"/>
      <c r="F25" s="117"/>
      <c r="G25" s="117"/>
      <c r="H25" s="117"/>
      <c r="I25" s="117"/>
      <c r="J25" s="117"/>
      <c r="K25" s="117"/>
      <c r="L25" s="117"/>
      <c r="M25" s="117"/>
    </row>
    <row r="26" spans="1:13" ht="27.75" customHeight="1" x14ac:dyDescent="0.3">
      <c r="A26" s="522" t="s">
        <v>470</v>
      </c>
      <c r="B26" s="522"/>
      <c r="C26" s="522"/>
      <c r="D26" s="522"/>
      <c r="E26" s="522"/>
      <c r="F26" s="522"/>
      <c r="G26" s="117"/>
      <c r="H26" s="117"/>
      <c r="I26" s="117"/>
      <c r="J26" s="117"/>
      <c r="K26" s="117"/>
      <c r="L26" s="117"/>
      <c r="M26" s="117"/>
    </row>
    <row r="27" spans="1:13" ht="27.75" customHeight="1" x14ac:dyDescent="0.3">
      <c r="A27" s="512" t="s">
        <v>13</v>
      </c>
      <c r="B27" s="513"/>
      <c r="C27" s="513"/>
      <c r="D27" s="524" t="s">
        <v>304</v>
      </c>
      <c r="E27" s="524"/>
      <c r="F27" s="524"/>
      <c r="G27" s="117"/>
      <c r="H27" s="117"/>
      <c r="I27" s="117"/>
      <c r="J27" s="117"/>
      <c r="K27" s="117"/>
      <c r="L27" s="117"/>
      <c r="M27" s="117"/>
    </row>
    <row r="28" spans="1:13" ht="45" customHeight="1" x14ac:dyDescent="0.3">
      <c r="A28" s="458" t="s">
        <v>302</v>
      </c>
      <c r="B28" s="458"/>
      <c r="C28" s="458"/>
      <c r="D28" s="462" t="s">
        <v>469</v>
      </c>
      <c r="E28" s="462"/>
      <c r="F28" s="462"/>
      <c r="G28" s="117"/>
      <c r="H28" s="117"/>
      <c r="I28" s="117"/>
      <c r="J28" s="117"/>
      <c r="K28" s="117"/>
      <c r="L28" s="117"/>
      <c r="M28" s="117"/>
    </row>
    <row r="29" spans="1:13" ht="45" customHeight="1" x14ac:dyDescent="0.3">
      <c r="A29" s="458" t="s">
        <v>303</v>
      </c>
      <c r="B29" s="458"/>
      <c r="C29" s="458"/>
      <c r="D29" s="462" t="s">
        <v>465</v>
      </c>
      <c r="E29" s="462"/>
      <c r="F29" s="462"/>
      <c r="G29" s="117"/>
      <c r="H29" s="117"/>
      <c r="I29" s="117"/>
      <c r="J29" s="117"/>
      <c r="K29" s="117"/>
      <c r="L29" s="117"/>
      <c r="M29" s="117"/>
    </row>
    <row r="30" spans="1:13" ht="20.25" customHeight="1" x14ac:dyDescent="0.3">
      <c r="A30" s="458" t="s">
        <v>14</v>
      </c>
      <c r="B30" s="458"/>
      <c r="C30" s="458"/>
      <c r="D30" s="525" t="s">
        <v>466</v>
      </c>
      <c r="E30" s="525"/>
      <c r="F30" s="525"/>
      <c r="G30" s="117"/>
      <c r="H30" s="117"/>
      <c r="I30" s="117"/>
      <c r="J30" s="117"/>
      <c r="K30" s="117"/>
      <c r="L30" s="117"/>
      <c r="M30" s="117"/>
    </row>
    <row r="31" spans="1:13" ht="27.75" customHeight="1" x14ac:dyDescent="0.3">
      <c r="A31" s="117"/>
      <c r="B31" s="117"/>
      <c r="C31" s="117"/>
      <c r="D31" s="117"/>
      <c r="E31" s="117"/>
      <c r="F31" s="117"/>
      <c r="G31" s="117"/>
      <c r="H31" s="117"/>
      <c r="I31" s="117"/>
      <c r="J31" s="117"/>
      <c r="K31" s="117"/>
      <c r="L31" s="117"/>
      <c r="M31" s="117"/>
    </row>
    <row r="32" spans="1:13" ht="63.75" customHeight="1" x14ac:dyDescent="0.3">
      <c r="A32" s="34" t="s">
        <v>471</v>
      </c>
      <c r="B32" s="119" t="s">
        <v>286</v>
      </c>
      <c r="C32" s="34" t="s">
        <v>472</v>
      </c>
      <c r="D32" s="119" t="s">
        <v>287</v>
      </c>
      <c r="E32" s="120" t="s">
        <v>29</v>
      </c>
      <c r="F32" s="121" t="s">
        <v>403</v>
      </c>
      <c r="G32" s="120" t="s">
        <v>297</v>
      </c>
      <c r="H32" s="120" t="s">
        <v>401</v>
      </c>
      <c r="I32" s="120" t="s">
        <v>457</v>
      </c>
      <c r="J32" s="120" t="s">
        <v>404</v>
      </c>
      <c r="K32" s="120" t="s">
        <v>298</v>
      </c>
      <c r="L32" s="120" t="s">
        <v>402</v>
      </c>
      <c r="M32" s="120" t="s">
        <v>458</v>
      </c>
    </row>
    <row r="33" spans="1:13" ht="15" customHeight="1" x14ac:dyDescent="0.3">
      <c r="A33" s="138"/>
      <c r="B33" s="146"/>
      <c r="C33" s="140"/>
      <c r="D33" s="139"/>
      <c r="E33" s="141"/>
      <c r="F33" s="147"/>
      <c r="G33" s="148"/>
      <c r="H33" s="148"/>
      <c r="I33" s="148"/>
      <c r="J33" s="149"/>
      <c r="K33" s="130"/>
      <c r="L33" s="150"/>
      <c r="M33" s="150"/>
    </row>
    <row r="34" spans="1:13" ht="27.75" customHeight="1" x14ac:dyDescent="0.3">
      <c r="A34" s="133"/>
      <c r="B34" s="133"/>
      <c r="C34" s="133"/>
      <c r="D34" s="134"/>
      <c r="E34" s="134"/>
      <c r="F34" s="134"/>
      <c r="G34" s="134"/>
      <c r="H34" s="134"/>
      <c r="I34" s="135"/>
      <c r="J34" s="136"/>
      <c r="K34" s="136"/>
      <c r="L34" s="133"/>
      <c r="M34" s="137"/>
    </row>
    <row r="35" spans="1:13" ht="27.75" customHeight="1" x14ac:dyDescent="0.3">
      <c r="A35" s="133"/>
      <c r="B35" s="133"/>
      <c r="C35" s="133"/>
      <c r="D35" s="134"/>
      <c r="E35" s="134"/>
      <c r="F35" s="134"/>
      <c r="G35" s="134"/>
      <c r="H35" s="134"/>
      <c r="I35" s="135"/>
      <c r="J35" s="136"/>
      <c r="K35" s="136"/>
      <c r="L35" s="133"/>
      <c r="M35" s="137"/>
    </row>
    <row r="36" spans="1:13" ht="40" customHeight="1" x14ac:dyDescent="0.3">
      <c r="A36" s="434" t="str">
        <f>Overview!B4&amp;" - Effective from "&amp;Overview!D4&amp;" - Final Schedule of Charges for use of the Distribution System by EHV Properties (including LDNOs with EHV Properties/end-users) in SP Manweb Area (GSP Group_D)"</f>
        <v>Indigo Power Limited - Effective from 1 April 2022 - Final Schedule of Charges for use of the Distribution System by EHV Properties (including LDNOs with EHV Properties/end-users) in SP Manweb Area (GSP Group_D)</v>
      </c>
      <c r="B36" s="435"/>
      <c r="C36" s="435"/>
      <c r="D36" s="435"/>
      <c r="E36" s="435"/>
      <c r="F36" s="435"/>
      <c r="G36" s="435"/>
      <c r="H36" s="435"/>
      <c r="I36" s="435"/>
      <c r="J36" s="435"/>
      <c r="K36" s="435"/>
      <c r="L36" s="484"/>
      <c r="M36" s="485"/>
    </row>
    <row r="37" spans="1:13" ht="27.75" customHeight="1" x14ac:dyDescent="0.3">
      <c r="A37" s="117"/>
      <c r="B37" s="117"/>
      <c r="C37" s="117"/>
      <c r="D37" s="117"/>
      <c r="E37" s="117"/>
      <c r="F37" s="117"/>
      <c r="G37" s="117"/>
      <c r="H37" s="117"/>
      <c r="I37" s="117"/>
      <c r="J37" s="117"/>
      <c r="K37" s="117"/>
      <c r="L37" s="117"/>
      <c r="M37" s="117"/>
    </row>
    <row r="38" spans="1:13" ht="27.75" customHeight="1" x14ac:dyDescent="0.3">
      <c r="A38" s="522" t="s">
        <v>470</v>
      </c>
      <c r="B38" s="522"/>
      <c r="C38" s="522"/>
      <c r="D38" s="522"/>
      <c r="E38" s="522"/>
      <c r="F38" s="522"/>
      <c r="G38" s="117"/>
      <c r="H38" s="117"/>
      <c r="I38" s="117"/>
      <c r="J38" s="117"/>
      <c r="K38" s="117"/>
      <c r="L38" s="117"/>
      <c r="M38" s="117"/>
    </row>
    <row r="39" spans="1:13" ht="27.75" customHeight="1" x14ac:dyDescent="0.3">
      <c r="A39" s="495" t="s">
        <v>13</v>
      </c>
      <c r="B39" s="496"/>
      <c r="C39" s="496"/>
      <c r="D39" s="520" t="s">
        <v>304</v>
      </c>
      <c r="E39" s="520"/>
      <c r="F39" s="520"/>
      <c r="G39" s="117"/>
      <c r="H39" s="117"/>
      <c r="I39" s="117"/>
      <c r="J39" s="117"/>
      <c r="K39" s="117"/>
      <c r="L39" s="117"/>
      <c r="M39" s="117"/>
    </row>
    <row r="40" spans="1:13" ht="45" customHeight="1" x14ac:dyDescent="0.3">
      <c r="A40" s="482" t="s">
        <v>302</v>
      </c>
      <c r="B40" s="482"/>
      <c r="C40" s="482"/>
      <c r="D40" s="521"/>
      <c r="E40" s="521"/>
      <c r="F40" s="521"/>
      <c r="G40" s="117"/>
      <c r="H40" s="117"/>
      <c r="I40" s="117"/>
      <c r="J40" s="117"/>
      <c r="K40" s="117"/>
      <c r="L40" s="117"/>
      <c r="M40" s="117"/>
    </row>
    <row r="41" spans="1:13" ht="45" customHeight="1" x14ac:dyDescent="0.3">
      <c r="A41" s="482" t="s">
        <v>303</v>
      </c>
      <c r="B41" s="482"/>
      <c r="C41" s="482"/>
      <c r="D41" s="442" t="s">
        <v>473</v>
      </c>
      <c r="E41" s="483"/>
      <c r="F41" s="443"/>
      <c r="G41" s="117"/>
      <c r="H41" s="117"/>
      <c r="I41" s="117"/>
      <c r="J41" s="117"/>
      <c r="K41" s="117"/>
      <c r="L41" s="117"/>
      <c r="M41" s="117"/>
    </row>
    <row r="42" spans="1:13" ht="20.25" customHeight="1" x14ac:dyDescent="0.3">
      <c r="A42" s="482" t="s">
        <v>14</v>
      </c>
      <c r="B42" s="482"/>
      <c r="C42" s="482"/>
      <c r="D42" s="462" t="s">
        <v>15</v>
      </c>
      <c r="E42" s="462"/>
      <c r="F42" s="462"/>
      <c r="G42" s="117"/>
      <c r="H42" s="117"/>
      <c r="I42" s="117"/>
      <c r="J42" s="117"/>
      <c r="K42" s="117"/>
      <c r="L42" s="117"/>
      <c r="M42" s="117"/>
    </row>
    <row r="43" spans="1:13" ht="27.75" customHeight="1" x14ac:dyDescent="0.3">
      <c r="A43" s="117"/>
      <c r="B43" s="117"/>
      <c r="C43" s="117"/>
      <c r="D43" s="117"/>
      <c r="E43" s="117"/>
      <c r="F43" s="117"/>
      <c r="G43" s="117"/>
      <c r="H43" s="117"/>
      <c r="I43" s="117"/>
      <c r="J43" s="117"/>
      <c r="K43" s="117"/>
      <c r="L43" s="117"/>
      <c r="M43" s="117"/>
    </row>
    <row r="44" spans="1:13" ht="63.75" customHeight="1" x14ac:dyDescent="0.3">
      <c r="A44" s="34" t="s">
        <v>471</v>
      </c>
      <c r="B44" s="119" t="s">
        <v>286</v>
      </c>
      <c r="C44" s="34" t="s">
        <v>472</v>
      </c>
      <c r="D44" s="119" t="s">
        <v>287</v>
      </c>
      <c r="E44" s="120" t="s">
        <v>29</v>
      </c>
      <c r="F44" s="121" t="s">
        <v>403</v>
      </c>
      <c r="G44" s="120" t="s">
        <v>297</v>
      </c>
      <c r="H44" s="120" t="s">
        <v>401</v>
      </c>
      <c r="I44" s="120" t="s">
        <v>457</v>
      </c>
      <c r="J44" s="120" t="s">
        <v>404</v>
      </c>
      <c r="K44" s="120" t="s">
        <v>298</v>
      </c>
      <c r="L44" s="120" t="s">
        <v>402</v>
      </c>
      <c r="M44" s="120" t="s">
        <v>458</v>
      </c>
    </row>
    <row r="45" spans="1:13" ht="15" customHeight="1" x14ac:dyDescent="0.3">
      <c r="A45" s="138"/>
      <c r="B45" s="139"/>
      <c r="C45" s="140"/>
      <c r="D45" s="139"/>
      <c r="E45" s="141"/>
      <c r="F45" s="142"/>
      <c r="G45" s="143"/>
      <c r="H45" s="143"/>
      <c r="I45" s="143"/>
      <c r="J45" s="144"/>
      <c r="K45" s="145"/>
      <c r="L45" s="145"/>
      <c r="M45" s="145"/>
    </row>
    <row r="46" spans="1:13" ht="27.75" customHeight="1" x14ac:dyDescent="0.3">
      <c r="A46" s="133"/>
      <c r="B46" s="133"/>
      <c r="C46" s="133"/>
      <c r="D46" s="134"/>
      <c r="E46" s="134"/>
      <c r="F46" s="134"/>
      <c r="G46" s="134"/>
      <c r="H46" s="134"/>
      <c r="I46" s="135"/>
      <c r="J46" s="136"/>
      <c r="K46" s="136"/>
      <c r="L46" s="133"/>
      <c r="M46" s="137"/>
    </row>
    <row r="47" spans="1:13" ht="27.75" customHeight="1" x14ac:dyDescent="0.3">
      <c r="A47" s="133"/>
      <c r="B47" s="133"/>
      <c r="C47" s="133"/>
      <c r="D47" s="134"/>
      <c r="E47" s="134"/>
      <c r="F47" s="134"/>
      <c r="G47" s="134"/>
      <c r="H47" s="134"/>
      <c r="I47" s="135"/>
      <c r="J47" s="136"/>
      <c r="K47" s="136"/>
      <c r="L47" s="133"/>
      <c r="M47" s="137"/>
    </row>
    <row r="48" spans="1:13" ht="40" customHeight="1" x14ac:dyDescent="0.3">
      <c r="A48" s="434" t="str">
        <f>Overview!B4&amp;" - Effective from "&amp;Overview!D4&amp;" - Final Schedule of Charges for use of the Distribution System by EHV Properties (including LDNOs with EHV Properties/end-users) in WPD West Midlands Area (GSP Group_E)"</f>
        <v>Indigo Power Limited - Effective from 1 April 2022 - Final Schedule of Charges for use of the Distribution System by EHV Properties (including LDNOs with EHV Properties/end-users) in WPD West Midlands Area (GSP Group_E)</v>
      </c>
      <c r="B48" s="435"/>
      <c r="C48" s="435"/>
      <c r="D48" s="435"/>
      <c r="E48" s="435"/>
      <c r="F48" s="435"/>
      <c r="G48" s="435"/>
      <c r="H48" s="435"/>
      <c r="I48" s="435"/>
      <c r="J48" s="435"/>
      <c r="K48" s="435"/>
      <c r="L48" s="484"/>
      <c r="M48" s="485"/>
    </row>
    <row r="49" spans="1:13" ht="27.75" customHeight="1" x14ac:dyDescent="0.3">
      <c r="A49" s="117"/>
      <c r="B49" s="117"/>
      <c r="C49" s="117"/>
      <c r="D49" s="117"/>
      <c r="E49" s="117"/>
      <c r="F49" s="117"/>
      <c r="G49" s="117"/>
      <c r="H49" s="117"/>
      <c r="I49" s="117"/>
      <c r="J49" s="117"/>
      <c r="K49" s="117"/>
      <c r="L49" s="117"/>
      <c r="M49" s="117"/>
    </row>
    <row r="50" spans="1:13" ht="27.75" customHeight="1" x14ac:dyDescent="0.3">
      <c r="A50" s="522" t="s">
        <v>470</v>
      </c>
      <c r="B50" s="522"/>
      <c r="C50" s="522"/>
      <c r="D50" s="522"/>
      <c r="E50" s="522"/>
      <c r="F50" s="522"/>
      <c r="G50" s="117"/>
      <c r="H50" s="117"/>
      <c r="I50" s="117"/>
      <c r="J50" s="117"/>
      <c r="K50" s="117"/>
      <c r="L50" s="117"/>
      <c r="M50" s="117"/>
    </row>
    <row r="51" spans="1:13" ht="27.75" customHeight="1" x14ac:dyDescent="0.3">
      <c r="A51" s="500" t="s">
        <v>13</v>
      </c>
      <c r="B51" s="501"/>
      <c r="C51" s="501"/>
      <c r="D51" s="502" t="s">
        <v>304</v>
      </c>
      <c r="E51" s="503"/>
      <c r="F51" s="504"/>
      <c r="G51" s="117"/>
      <c r="H51" s="117"/>
      <c r="I51" s="117"/>
      <c r="J51" s="117"/>
      <c r="K51" s="117"/>
      <c r="L51" s="117"/>
      <c r="M51" s="117"/>
    </row>
    <row r="52" spans="1:13" ht="45" customHeight="1" x14ac:dyDescent="0.3">
      <c r="A52" s="482" t="s">
        <v>468</v>
      </c>
      <c r="B52" s="482"/>
      <c r="C52" s="482"/>
      <c r="D52" s="442" t="s">
        <v>467</v>
      </c>
      <c r="E52" s="483"/>
      <c r="F52" s="443"/>
      <c r="G52" s="117"/>
      <c r="H52" s="117"/>
      <c r="I52" s="117"/>
      <c r="J52" s="117"/>
      <c r="K52" s="117"/>
      <c r="L52" s="117"/>
      <c r="M52" s="117"/>
    </row>
    <row r="53" spans="1:13" ht="20.25" customHeight="1" x14ac:dyDescent="0.3">
      <c r="A53" s="482" t="s">
        <v>14</v>
      </c>
      <c r="B53" s="482"/>
      <c r="C53" s="482"/>
      <c r="D53" s="442" t="s">
        <v>15</v>
      </c>
      <c r="E53" s="483"/>
      <c r="F53" s="443"/>
      <c r="G53" s="117"/>
      <c r="H53" s="117"/>
      <c r="I53" s="117"/>
      <c r="J53" s="117"/>
      <c r="K53" s="117"/>
      <c r="L53" s="117"/>
      <c r="M53" s="117"/>
    </row>
    <row r="54" spans="1:13" ht="27.75" customHeight="1" x14ac:dyDescent="0.3">
      <c r="A54" s="509"/>
      <c r="B54" s="509"/>
      <c r="C54" s="509"/>
      <c r="D54" s="523"/>
      <c r="E54" s="523"/>
      <c r="F54" s="523"/>
      <c r="G54" s="117"/>
      <c r="H54" s="117"/>
      <c r="I54" s="117"/>
      <c r="J54" s="117"/>
      <c r="K54" s="117"/>
      <c r="L54" s="117"/>
      <c r="M54" s="117"/>
    </row>
    <row r="55" spans="1:13" ht="63.75" customHeight="1" x14ac:dyDescent="0.3">
      <c r="A55" s="34" t="s">
        <v>471</v>
      </c>
      <c r="B55" s="119" t="s">
        <v>286</v>
      </c>
      <c r="C55" s="34" t="s">
        <v>472</v>
      </c>
      <c r="D55" s="119" t="s">
        <v>287</v>
      </c>
      <c r="E55" s="120" t="s">
        <v>29</v>
      </c>
      <c r="F55" s="121" t="s">
        <v>403</v>
      </c>
      <c r="G55" s="120" t="s">
        <v>297</v>
      </c>
      <c r="H55" s="120" t="s">
        <v>401</v>
      </c>
      <c r="I55" s="120" t="s">
        <v>457</v>
      </c>
      <c r="J55" s="120" t="s">
        <v>404</v>
      </c>
      <c r="K55" s="120" t="s">
        <v>298</v>
      </c>
      <c r="L55" s="120" t="s">
        <v>402</v>
      </c>
      <c r="M55" s="120" t="s">
        <v>458</v>
      </c>
    </row>
    <row r="56" spans="1:13" ht="15" customHeight="1" x14ac:dyDescent="0.3">
      <c r="A56" s="138"/>
      <c r="B56" s="139"/>
      <c r="C56" s="140"/>
      <c r="D56" s="139"/>
      <c r="E56" s="141"/>
      <c r="F56" s="142"/>
      <c r="G56" s="143"/>
      <c r="H56" s="143"/>
      <c r="I56" s="143"/>
      <c r="J56" s="144"/>
      <c r="K56" s="145"/>
      <c r="L56" s="145"/>
      <c r="M56" s="145"/>
    </row>
    <row r="57" spans="1:13" ht="27.75" customHeight="1" x14ac:dyDescent="0.3">
      <c r="A57" s="133"/>
      <c r="B57" s="133"/>
      <c r="C57" s="133"/>
      <c r="D57" s="134"/>
      <c r="E57" s="134"/>
      <c r="F57" s="134"/>
      <c r="G57" s="134"/>
      <c r="H57" s="134"/>
      <c r="I57" s="135"/>
      <c r="J57" s="136"/>
      <c r="K57" s="136"/>
      <c r="L57" s="133"/>
      <c r="M57" s="137"/>
    </row>
    <row r="58" spans="1:13" ht="27.75" customHeight="1" x14ac:dyDescent="0.3">
      <c r="A58" s="133"/>
      <c r="B58" s="133"/>
      <c r="C58" s="133"/>
      <c r="D58" s="134"/>
      <c r="E58" s="134"/>
      <c r="F58" s="134"/>
      <c r="G58" s="134"/>
      <c r="H58" s="134"/>
      <c r="I58" s="135"/>
      <c r="J58" s="136"/>
      <c r="K58" s="136"/>
      <c r="L58" s="133"/>
      <c r="M58" s="137"/>
    </row>
    <row r="59" spans="1:13" ht="40" customHeight="1" x14ac:dyDescent="0.3">
      <c r="A59" s="434" t="str">
        <f>Overview!B4&amp;" - Effective from "&amp;Overview!D4&amp;" - Final Schedule of Charges for use of the Distribution System by EHV Properties (including LDNOs with EHV Properties/end-users) in NPG Northeast Area (GSP Group_F)"</f>
        <v>Indigo Power Limited - Effective from 1 April 2022 - Final Schedule of Charges for use of the Distribution System by EHV Properties (including LDNOs with EHV Properties/end-users) in NPG Northeast Area (GSP Group_F)</v>
      </c>
      <c r="B59" s="435"/>
      <c r="C59" s="435"/>
      <c r="D59" s="435"/>
      <c r="E59" s="435"/>
      <c r="F59" s="435"/>
      <c r="G59" s="435"/>
      <c r="H59" s="435"/>
      <c r="I59" s="435"/>
      <c r="J59" s="435"/>
      <c r="K59" s="435"/>
      <c r="L59" s="484"/>
      <c r="M59" s="485"/>
    </row>
    <row r="60" spans="1:13" ht="27.75" customHeight="1" x14ac:dyDescent="0.3">
      <c r="A60" s="117"/>
      <c r="B60" s="117"/>
      <c r="C60" s="117"/>
      <c r="D60" s="117"/>
      <c r="E60" s="117"/>
      <c r="F60" s="117"/>
      <c r="G60" s="117"/>
      <c r="H60" s="117"/>
      <c r="I60" s="117"/>
      <c r="J60" s="117"/>
      <c r="K60" s="117"/>
      <c r="L60" s="117"/>
      <c r="M60" s="117"/>
    </row>
    <row r="61" spans="1:13" ht="27.75" customHeight="1" x14ac:dyDescent="0.3">
      <c r="A61" s="486" t="s">
        <v>470</v>
      </c>
      <c r="B61" s="487"/>
      <c r="C61" s="487"/>
      <c r="D61" s="487"/>
      <c r="E61" s="487"/>
      <c r="F61" s="488"/>
      <c r="G61" s="117"/>
      <c r="H61" s="117"/>
      <c r="I61" s="117"/>
      <c r="J61" s="117"/>
      <c r="K61" s="117"/>
      <c r="L61" s="117"/>
      <c r="M61" s="117"/>
    </row>
    <row r="62" spans="1:13" ht="27.75" customHeight="1" x14ac:dyDescent="0.3">
      <c r="A62" s="489" t="s">
        <v>13</v>
      </c>
      <c r="B62" s="490"/>
      <c r="C62" s="491"/>
      <c r="D62" s="492" t="s">
        <v>304</v>
      </c>
      <c r="E62" s="493"/>
      <c r="F62" s="494"/>
      <c r="G62" s="117"/>
      <c r="H62" s="117"/>
      <c r="I62" s="117"/>
      <c r="J62" s="117"/>
      <c r="K62" s="117"/>
      <c r="L62" s="117"/>
      <c r="M62" s="117"/>
    </row>
    <row r="63" spans="1:13" ht="45" customHeight="1" x14ac:dyDescent="0.3">
      <c r="A63" s="482" t="s">
        <v>303</v>
      </c>
      <c r="B63" s="482"/>
      <c r="C63" s="482"/>
      <c r="D63" s="462" t="s">
        <v>493</v>
      </c>
      <c r="E63" s="462"/>
      <c r="F63" s="462"/>
      <c r="G63" s="117"/>
      <c r="H63" s="117"/>
      <c r="I63" s="117"/>
      <c r="J63" s="117"/>
      <c r="K63" s="117"/>
      <c r="L63" s="117"/>
      <c r="M63" s="117"/>
    </row>
    <row r="64" spans="1:13" ht="20.25" customHeight="1" x14ac:dyDescent="0.3">
      <c r="A64" s="482" t="s">
        <v>14</v>
      </c>
      <c r="B64" s="482"/>
      <c r="C64" s="482"/>
      <c r="D64" s="462" t="s">
        <v>15</v>
      </c>
      <c r="E64" s="462"/>
      <c r="F64" s="462"/>
      <c r="G64" s="117"/>
      <c r="H64" s="151"/>
      <c r="I64" s="151"/>
      <c r="J64" s="151"/>
      <c r="K64" s="151"/>
      <c r="L64" s="151"/>
      <c r="M64" s="151"/>
    </row>
    <row r="65" spans="1:13" ht="27.75" customHeight="1" x14ac:dyDescent="0.3">
      <c r="A65" s="117"/>
      <c r="B65" s="117"/>
      <c r="C65" s="117"/>
      <c r="D65" s="117"/>
      <c r="E65" s="117"/>
      <c r="F65" s="117"/>
      <c r="G65" s="117"/>
      <c r="H65" s="117"/>
      <c r="I65" s="117"/>
      <c r="J65" s="117"/>
      <c r="K65" s="117"/>
      <c r="L65" s="117"/>
      <c r="M65" s="117"/>
    </row>
    <row r="66" spans="1:13" ht="63.75" customHeight="1" x14ac:dyDescent="0.3">
      <c r="A66" s="34" t="s">
        <v>471</v>
      </c>
      <c r="B66" s="119" t="s">
        <v>286</v>
      </c>
      <c r="C66" s="34" t="s">
        <v>472</v>
      </c>
      <c r="D66" s="119" t="s">
        <v>287</v>
      </c>
      <c r="E66" s="120" t="s">
        <v>29</v>
      </c>
      <c r="F66" s="121" t="s">
        <v>403</v>
      </c>
      <c r="G66" s="120" t="s">
        <v>297</v>
      </c>
      <c r="H66" s="120" t="s">
        <v>401</v>
      </c>
      <c r="I66" s="120" t="s">
        <v>457</v>
      </c>
      <c r="J66" s="120" t="s">
        <v>404</v>
      </c>
      <c r="K66" s="120" t="s">
        <v>298</v>
      </c>
      <c r="L66" s="120" t="s">
        <v>402</v>
      </c>
      <c r="M66" s="120" t="s">
        <v>458</v>
      </c>
    </row>
    <row r="67" spans="1:13" ht="14.6" x14ac:dyDescent="0.3">
      <c r="A67" s="138"/>
      <c r="B67" s="152"/>
      <c r="C67" s="140"/>
      <c r="D67" s="152"/>
      <c r="E67" s="141"/>
      <c r="F67" s="153"/>
      <c r="G67" s="154"/>
      <c r="H67" s="154"/>
      <c r="I67" s="154"/>
      <c r="J67" s="155"/>
      <c r="K67" s="156"/>
      <c r="L67" s="156"/>
      <c r="M67" s="156"/>
    </row>
    <row r="68" spans="1:13" ht="27.75" customHeight="1" x14ac:dyDescent="0.3">
      <c r="A68" s="133"/>
      <c r="B68" s="133"/>
      <c r="C68" s="133"/>
      <c r="D68" s="134"/>
      <c r="E68" s="134"/>
      <c r="F68" s="134"/>
      <c r="G68" s="134"/>
      <c r="H68" s="134"/>
      <c r="I68" s="135"/>
      <c r="J68" s="136"/>
      <c r="K68" s="136"/>
      <c r="L68" s="133"/>
      <c r="M68" s="137"/>
    </row>
    <row r="69" spans="1:13" ht="27.75" customHeight="1" x14ac:dyDescent="0.3">
      <c r="A69" s="133"/>
      <c r="B69" s="133"/>
      <c r="C69" s="133"/>
      <c r="D69" s="134"/>
      <c r="E69" s="134"/>
      <c r="F69" s="134"/>
      <c r="G69" s="134"/>
      <c r="H69" s="134"/>
      <c r="I69" s="135"/>
      <c r="J69" s="136"/>
      <c r="K69" s="136"/>
      <c r="L69" s="133"/>
      <c r="M69" s="137"/>
    </row>
    <row r="70" spans="1:13" ht="40" customHeight="1" x14ac:dyDescent="0.3">
      <c r="A70" s="434" t="str">
        <f>Overview!B4&amp;" - Effective from "&amp;Overview!D4&amp;" - Final Schedule of Charges for use of the Distribution System by EHV Properties (including LDNOs with EHV Properties/end-users) in Electricity North West Area (GSP Group_G)"</f>
        <v>Indigo Power Limited - Effective from 1 April 2022 - Final Schedule of Charges for use of the Distribution System by EHV Properties (including LDNOs with EHV Properties/end-users) in Electricity North West Area (GSP Group_G)</v>
      </c>
      <c r="B70" s="435"/>
      <c r="C70" s="435"/>
      <c r="D70" s="435"/>
      <c r="E70" s="435"/>
      <c r="F70" s="435"/>
      <c r="G70" s="435"/>
      <c r="H70" s="435"/>
      <c r="I70" s="435"/>
      <c r="J70" s="435"/>
      <c r="K70" s="435"/>
      <c r="L70" s="484"/>
      <c r="M70" s="485"/>
    </row>
    <row r="71" spans="1:13" ht="27.75" customHeight="1" x14ac:dyDescent="0.3">
      <c r="A71" s="133"/>
      <c r="B71" s="133"/>
      <c r="C71" s="133"/>
      <c r="D71" s="134"/>
      <c r="E71" s="134"/>
      <c r="F71" s="134"/>
      <c r="G71" s="134"/>
      <c r="H71" s="134"/>
      <c r="I71" s="135"/>
      <c r="J71" s="136"/>
      <c r="K71" s="136"/>
      <c r="L71" s="133"/>
      <c r="M71" s="137"/>
    </row>
    <row r="72" spans="1:13" ht="27.75" customHeight="1" x14ac:dyDescent="0.3">
      <c r="A72" s="486" t="s">
        <v>470</v>
      </c>
      <c r="B72" s="487"/>
      <c r="C72" s="487"/>
      <c r="D72" s="487"/>
      <c r="E72" s="487"/>
      <c r="F72" s="488"/>
      <c r="G72" s="134"/>
      <c r="H72" s="134"/>
      <c r="I72" s="135"/>
      <c r="J72" s="136"/>
      <c r="K72" s="136"/>
      <c r="L72" s="133"/>
      <c r="M72" s="137"/>
    </row>
    <row r="73" spans="1:13" ht="27.75" customHeight="1" x14ac:dyDescent="0.3">
      <c r="A73" s="489" t="s">
        <v>13</v>
      </c>
      <c r="B73" s="490"/>
      <c r="C73" s="491"/>
      <c r="D73" s="492" t="s">
        <v>304</v>
      </c>
      <c r="E73" s="493"/>
      <c r="F73" s="494"/>
      <c r="G73" s="134"/>
      <c r="H73" s="134"/>
      <c r="I73" s="135"/>
      <c r="J73" s="136"/>
      <c r="K73" s="136"/>
      <c r="L73" s="133"/>
      <c r="M73" s="137"/>
    </row>
    <row r="74" spans="1:13" ht="45" customHeight="1" x14ac:dyDescent="0.3">
      <c r="A74" s="482" t="s">
        <v>303</v>
      </c>
      <c r="B74" s="482"/>
      <c r="C74" s="482"/>
      <c r="D74" s="442" t="s">
        <v>465</v>
      </c>
      <c r="E74" s="483"/>
      <c r="F74" s="443"/>
      <c r="G74" s="134"/>
      <c r="H74" s="134"/>
      <c r="I74" s="135"/>
      <c r="J74" s="136"/>
      <c r="K74" s="136"/>
      <c r="L74" s="133"/>
      <c r="M74" s="137"/>
    </row>
    <row r="75" spans="1:13" ht="20.25" customHeight="1" x14ac:dyDescent="0.3">
      <c r="A75" s="482" t="s">
        <v>14</v>
      </c>
      <c r="B75" s="482"/>
      <c r="C75" s="482"/>
      <c r="D75" s="442" t="s">
        <v>15</v>
      </c>
      <c r="E75" s="483"/>
      <c r="F75" s="443"/>
      <c r="G75" s="134"/>
      <c r="H75" s="134"/>
      <c r="I75" s="135"/>
      <c r="J75" s="136"/>
      <c r="K75" s="136"/>
      <c r="L75" s="133"/>
      <c r="M75" s="137"/>
    </row>
    <row r="76" spans="1:13" ht="27.75" customHeight="1" x14ac:dyDescent="0.3">
      <c r="A76" s="133"/>
      <c r="B76" s="133"/>
      <c r="C76" s="133"/>
      <c r="D76" s="134"/>
      <c r="E76" s="134"/>
      <c r="F76" s="134"/>
      <c r="G76" s="134"/>
      <c r="H76" s="134"/>
      <c r="I76" s="135"/>
      <c r="J76" s="136"/>
      <c r="K76" s="136"/>
      <c r="L76" s="133"/>
      <c r="M76" s="137"/>
    </row>
    <row r="77" spans="1:13" ht="63.75" customHeight="1" x14ac:dyDescent="0.3">
      <c r="A77" s="34" t="s">
        <v>471</v>
      </c>
      <c r="B77" s="119" t="s">
        <v>286</v>
      </c>
      <c r="C77" s="34" t="s">
        <v>472</v>
      </c>
      <c r="D77" s="119" t="s">
        <v>287</v>
      </c>
      <c r="E77" s="120" t="s">
        <v>29</v>
      </c>
      <c r="F77" s="121" t="s">
        <v>403</v>
      </c>
      <c r="G77" s="120" t="s">
        <v>297</v>
      </c>
      <c r="H77" s="120" t="s">
        <v>401</v>
      </c>
      <c r="I77" s="120" t="s">
        <v>457</v>
      </c>
      <c r="J77" s="120" t="s">
        <v>404</v>
      </c>
      <c r="K77" s="120" t="s">
        <v>298</v>
      </c>
      <c r="L77" s="120" t="s">
        <v>402</v>
      </c>
      <c r="M77" s="120" t="s">
        <v>458</v>
      </c>
    </row>
    <row r="78" spans="1:13" ht="15" customHeight="1" x14ac:dyDescent="0.3">
      <c r="A78" s="140"/>
      <c r="B78" s="152"/>
      <c r="C78" s="140"/>
      <c r="D78" s="152"/>
      <c r="E78" s="141"/>
      <c r="F78" s="157"/>
      <c r="G78" s="158"/>
      <c r="H78" s="158"/>
      <c r="I78" s="158"/>
      <c r="J78" s="155"/>
      <c r="K78" s="156"/>
      <c r="L78" s="156"/>
      <c r="M78" s="156"/>
    </row>
    <row r="79" spans="1:13" ht="27.75" customHeight="1" x14ac:dyDescent="0.3">
      <c r="A79" s="133"/>
      <c r="B79" s="133"/>
      <c r="C79" s="133"/>
      <c r="D79" s="134"/>
      <c r="E79" s="134"/>
      <c r="F79" s="134"/>
      <c r="G79" s="134"/>
      <c r="H79" s="134"/>
      <c r="I79" s="135"/>
      <c r="J79" s="136"/>
      <c r="K79" s="136"/>
      <c r="L79" s="133"/>
      <c r="M79" s="137"/>
    </row>
    <row r="80" spans="1:13" ht="48.75" customHeight="1" x14ac:dyDescent="0.3">
      <c r="A80" s="434" t="str">
        <f>Overview!$B$4&amp;" - Effective from "&amp;Overview!$D$4&amp;" - Final Schedule of Charges for use of the Distribution System by EHV Properties (including LDNOs with EHV Properties/end-users) in SSE SEPD Area (GSP Group_H)"</f>
        <v>Indigo Power Limited - Effective from 1 April 2022 - Final Schedule of Charges for use of the Distribution System by EHV Properties (including LDNOs with EHV Properties/end-users) in SSE SEPD Area (GSP Group_H)</v>
      </c>
      <c r="B80" s="435"/>
      <c r="C80" s="435"/>
      <c r="D80" s="435"/>
      <c r="E80" s="435"/>
      <c r="F80" s="435"/>
      <c r="G80" s="435"/>
      <c r="H80" s="435"/>
      <c r="I80" s="435"/>
      <c r="J80" s="435"/>
      <c r="K80" s="435"/>
      <c r="L80" s="484"/>
      <c r="M80" s="485"/>
    </row>
    <row r="81" spans="1:13" ht="27.75" customHeight="1" x14ac:dyDescent="0.3">
      <c r="A81" s="133"/>
      <c r="B81" s="133"/>
      <c r="C81" s="133"/>
      <c r="D81" s="134"/>
      <c r="E81" s="134"/>
      <c r="F81" s="134"/>
      <c r="G81" s="134"/>
      <c r="H81" s="134"/>
      <c r="I81" s="135"/>
      <c r="J81" s="136"/>
      <c r="K81" s="136"/>
      <c r="L81" s="133"/>
      <c r="M81" s="137"/>
    </row>
    <row r="82" spans="1:13" ht="27.75" customHeight="1" x14ac:dyDescent="0.3">
      <c r="A82" s="486" t="s">
        <v>470</v>
      </c>
      <c r="B82" s="487"/>
      <c r="C82" s="487"/>
      <c r="D82" s="487"/>
      <c r="E82" s="487"/>
      <c r="F82" s="488"/>
      <c r="G82" s="134"/>
      <c r="H82" s="134"/>
      <c r="I82" s="135"/>
      <c r="J82" s="136"/>
      <c r="K82" s="136"/>
      <c r="L82" s="133"/>
      <c r="M82" s="137"/>
    </row>
    <row r="83" spans="1:13" ht="27.75" customHeight="1" x14ac:dyDescent="0.3">
      <c r="A83" s="489" t="s">
        <v>13</v>
      </c>
      <c r="B83" s="490"/>
      <c r="C83" s="491"/>
      <c r="D83" s="492" t="s">
        <v>304</v>
      </c>
      <c r="E83" s="493"/>
      <c r="F83" s="494"/>
      <c r="G83" s="134"/>
      <c r="H83" s="134"/>
      <c r="I83" s="135"/>
      <c r="J83" s="136"/>
      <c r="K83" s="136"/>
      <c r="L83" s="133"/>
      <c r="M83" s="137"/>
    </row>
    <row r="84" spans="1:13" ht="48" customHeight="1" x14ac:dyDescent="0.3">
      <c r="A84" s="482" t="s">
        <v>303</v>
      </c>
      <c r="B84" s="482"/>
      <c r="C84" s="482"/>
      <c r="D84" s="462" t="s">
        <v>473</v>
      </c>
      <c r="E84" s="462"/>
      <c r="F84" s="462"/>
      <c r="G84" s="134"/>
      <c r="H84" s="134"/>
      <c r="I84" s="135"/>
      <c r="J84" s="136"/>
      <c r="K84" s="136"/>
      <c r="L84" s="133"/>
      <c r="M84" s="137"/>
    </row>
    <row r="85" spans="1:13" ht="27.75" customHeight="1" x14ac:dyDescent="0.3">
      <c r="A85" s="482" t="s">
        <v>14</v>
      </c>
      <c r="B85" s="482"/>
      <c r="C85" s="482"/>
      <c r="D85" s="442" t="s">
        <v>15</v>
      </c>
      <c r="E85" s="483"/>
      <c r="F85" s="443"/>
      <c r="G85" s="134"/>
      <c r="H85" s="134"/>
      <c r="I85" s="135"/>
      <c r="J85" s="136"/>
      <c r="K85" s="136"/>
      <c r="L85" s="133"/>
      <c r="M85" s="137"/>
    </row>
    <row r="86" spans="1:13" ht="27.75" customHeight="1" x14ac:dyDescent="0.3">
      <c r="A86" s="133"/>
      <c r="B86" s="133"/>
      <c r="C86" s="133"/>
      <c r="D86" s="134"/>
      <c r="E86" s="134"/>
      <c r="F86" s="134"/>
      <c r="G86" s="134"/>
      <c r="H86" s="134"/>
      <c r="I86" s="135"/>
      <c r="J86" s="136"/>
      <c r="K86" s="136"/>
      <c r="L86" s="133"/>
      <c r="M86" s="137"/>
    </row>
    <row r="87" spans="1:13" ht="49.75" x14ac:dyDescent="0.3">
      <c r="A87" s="34" t="s">
        <v>471</v>
      </c>
      <c r="B87" s="119" t="s">
        <v>286</v>
      </c>
      <c r="C87" s="34" t="s">
        <v>472</v>
      </c>
      <c r="D87" s="119" t="s">
        <v>287</v>
      </c>
      <c r="E87" s="120" t="s">
        <v>29</v>
      </c>
      <c r="F87" s="121" t="s">
        <v>403</v>
      </c>
      <c r="G87" s="120" t="s">
        <v>297</v>
      </c>
      <c r="H87" s="120" t="s">
        <v>401</v>
      </c>
      <c r="I87" s="120" t="s">
        <v>457</v>
      </c>
      <c r="J87" s="120" t="s">
        <v>404</v>
      </c>
      <c r="K87" s="120" t="s">
        <v>298</v>
      </c>
      <c r="L87" s="120" t="s">
        <v>402</v>
      </c>
      <c r="M87" s="120" t="s">
        <v>458</v>
      </c>
    </row>
    <row r="88" spans="1:13" ht="27.75" customHeight="1" x14ac:dyDescent="0.3">
      <c r="A88" s="140"/>
      <c r="B88" s="152"/>
      <c r="C88" s="140"/>
      <c r="D88" s="152"/>
      <c r="E88" s="141"/>
      <c r="F88" s="157"/>
      <c r="G88" s="158"/>
      <c r="H88" s="158"/>
      <c r="I88" s="158"/>
      <c r="J88" s="155"/>
      <c r="K88" s="156"/>
      <c r="L88" s="156"/>
      <c r="M88" s="156"/>
    </row>
    <row r="89" spans="1:13" ht="27.75" customHeight="1" x14ac:dyDescent="0.3">
      <c r="C89" s="86"/>
      <c r="D89" s="86"/>
      <c r="E89" s="86"/>
      <c r="F89" s="86"/>
      <c r="G89" s="86"/>
      <c r="H89" s="86"/>
      <c r="I89" s="86"/>
    </row>
    <row r="90" spans="1:13" ht="27.75" customHeight="1" x14ac:dyDescent="0.3">
      <c r="A90" s="133"/>
      <c r="B90" s="133"/>
      <c r="C90" s="133"/>
      <c r="D90" s="134"/>
      <c r="E90" s="134"/>
      <c r="F90" s="134"/>
      <c r="G90" s="134"/>
      <c r="H90" s="134"/>
      <c r="I90" s="135"/>
      <c r="J90" s="136"/>
      <c r="K90" s="136"/>
      <c r="L90" s="133"/>
      <c r="M90" s="137"/>
    </row>
    <row r="91" spans="1:13" ht="40" customHeight="1" x14ac:dyDescent="0.3">
      <c r="A91" s="434" t="str">
        <f>Overview!B4&amp;" - Effective from "&amp;Overview!D4&amp;" - Final Schedule of Charges for use of the Distribution System by EHV Properties (including LDNOs with EHV Properties/end-users) in UKPN SPN Area (GSP Group_J)"</f>
        <v>Indigo Power Limited - Effective from 1 April 2022 - Final Schedule of Charges for use of the Distribution System by EHV Properties (including LDNOs with EHV Properties/end-users) in UKPN SPN Area (GSP Group_J)</v>
      </c>
      <c r="B91" s="435"/>
      <c r="C91" s="435"/>
      <c r="D91" s="435"/>
      <c r="E91" s="435"/>
      <c r="F91" s="435"/>
      <c r="G91" s="435"/>
      <c r="H91" s="435"/>
      <c r="I91" s="435"/>
      <c r="J91" s="435"/>
      <c r="K91" s="435"/>
      <c r="L91" s="435"/>
      <c r="M91" s="436"/>
    </row>
    <row r="92" spans="1:13" ht="27.75" customHeight="1" x14ac:dyDescent="0.3">
      <c r="A92" s="117"/>
      <c r="B92" s="117"/>
      <c r="C92" s="117"/>
      <c r="D92" s="117"/>
      <c r="E92" s="117"/>
      <c r="F92" s="117"/>
      <c r="G92" s="117"/>
      <c r="H92" s="117"/>
      <c r="I92" s="118"/>
      <c r="J92" s="117"/>
      <c r="K92" s="117"/>
      <c r="L92" s="117"/>
      <c r="M92" s="118"/>
    </row>
    <row r="93" spans="1:13" ht="27.75" customHeight="1" x14ac:dyDescent="0.3">
      <c r="A93" s="486" t="s">
        <v>470</v>
      </c>
      <c r="B93" s="487"/>
      <c r="C93" s="487"/>
      <c r="D93" s="487"/>
      <c r="E93" s="487"/>
      <c r="F93" s="488"/>
      <c r="G93" s="117"/>
      <c r="H93" s="117"/>
      <c r="I93" s="118"/>
      <c r="J93" s="117"/>
      <c r="K93" s="117"/>
      <c r="L93" s="117"/>
      <c r="M93" s="118"/>
    </row>
    <row r="94" spans="1:13" ht="27.75" customHeight="1" x14ac:dyDescent="0.3">
      <c r="A94" s="512" t="s">
        <v>13</v>
      </c>
      <c r="B94" s="513"/>
      <c r="C94" s="513"/>
      <c r="D94" s="514" t="s">
        <v>304</v>
      </c>
      <c r="E94" s="515"/>
      <c r="F94" s="516"/>
      <c r="G94" s="117"/>
      <c r="H94" s="117"/>
      <c r="I94" s="118"/>
      <c r="J94" s="117"/>
      <c r="K94" s="117"/>
      <c r="L94" s="117"/>
      <c r="M94" s="118"/>
    </row>
    <row r="95" spans="1:13" ht="45" customHeight="1" x14ac:dyDescent="0.3">
      <c r="A95" s="458" t="s">
        <v>303</v>
      </c>
      <c r="B95" s="458"/>
      <c r="C95" s="458"/>
      <c r="D95" s="442" t="s">
        <v>465</v>
      </c>
      <c r="E95" s="483"/>
      <c r="F95" s="443"/>
      <c r="G95" s="117"/>
      <c r="H95" s="117"/>
      <c r="I95" s="118"/>
      <c r="J95" s="117"/>
      <c r="K95" s="117"/>
      <c r="L95" s="117"/>
      <c r="M95" s="118"/>
    </row>
    <row r="96" spans="1:13" ht="20.25" customHeight="1" x14ac:dyDescent="0.3">
      <c r="A96" s="458" t="s">
        <v>14</v>
      </c>
      <c r="B96" s="458"/>
      <c r="C96" s="458"/>
      <c r="D96" s="517" t="s">
        <v>466</v>
      </c>
      <c r="E96" s="518"/>
      <c r="F96" s="519"/>
      <c r="G96" s="117"/>
      <c r="H96" s="117"/>
      <c r="I96" s="118"/>
      <c r="J96" s="117"/>
      <c r="K96" s="117"/>
      <c r="L96" s="117"/>
      <c r="M96" s="118"/>
    </row>
    <row r="97" spans="1:13" ht="27.75" customHeight="1" x14ac:dyDescent="0.3">
      <c r="A97" s="117"/>
      <c r="B97" s="117"/>
      <c r="C97" s="117"/>
      <c r="D97" s="117"/>
      <c r="E97" s="117"/>
      <c r="F97" s="117"/>
      <c r="G97" s="117"/>
      <c r="H97" s="117"/>
      <c r="I97" s="118"/>
      <c r="J97" s="117"/>
      <c r="K97" s="117"/>
      <c r="L97" s="117"/>
      <c r="M97" s="118"/>
    </row>
    <row r="98" spans="1:13" ht="63.75" customHeight="1" x14ac:dyDescent="0.3">
      <c r="A98" s="34" t="s">
        <v>471</v>
      </c>
      <c r="B98" s="119" t="s">
        <v>286</v>
      </c>
      <c r="C98" s="34" t="s">
        <v>472</v>
      </c>
      <c r="D98" s="119" t="s">
        <v>287</v>
      </c>
      <c r="E98" s="120" t="s">
        <v>29</v>
      </c>
      <c r="F98" s="121" t="s">
        <v>403</v>
      </c>
      <c r="G98" s="120" t="s">
        <v>297</v>
      </c>
      <c r="H98" s="120" t="s">
        <v>401</v>
      </c>
      <c r="I98" s="120" t="s">
        <v>457</v>
      </c>
      <c r="J98" s="120" t="s">
        <v>404</v>
      </c>
      <c r="K98" s="120" t="s">
        <v>298</v>
      </c>
      <c r="L98" s="120" t="s">
        <v>402</v>
      </c>
      <c r="M98" s="120" t="s">
        <v>458</v>
      </c>
    </row>
    <row r="99" spans="1:13" ht="12.45" x14ac:dyDescent="0.3">
      <c r="A99" s="138"/>
      <c r="B99" s="159"/>
      <c r="C99" s="140"/>
      <c r="D99" s="146"/>
      <c r="E99" s="141"/>
      <c r="F99" s="160"/>
      <c r="G99" s="132"/>
      <c r="H99" s="161"/>
      <c r="I99" s="161"/>
      <c r="J99" s="144"/>
      <c r="K99" s="162"/>
      <c r="L99" s="145"/>
      <c r="M99" s="145"/>
    </row>
    <row r="100" spans="1:13" ht="27.75" customHeight="1" x14ac:dyDescent="0.3">
      <c r="A100" s="133"/>
      <c r="B100" s="133"/>
      <c r="C100" s="133"/>
      <c r="D100" s="134"/>
      <c r="E100" s="134"/>
      <c r="F100" s="134"/>
      <c r="G100" s="134"/>
      <c r="H100" s="134"/>
      <c r="I100" s="135"/>
      <c r="J100" s="136"/>
      <c r="K100" s="136"/>
      <c r="L100" s="133"/>
      <c r="M100" s="137"/>
    </row>
    <row r="101" spans="1:13" ht="27.75" customHeight="1" x14ac:dyDescent="0.3">
      <c r="A101" s="133"/>
      <c r="B101" s="133"/>
      <c r="C101" s="133"/>
      <c r="D101" s="134"/>
      <c r="E101" s="134"/>
      <c r="F101" s="134"/>
      <c r="G101" s="134"/>
      <c r="H101" s="134"/>
      <c r="I101" s="135"/>
      <c r="J101" s="136"/>
      <c r="K101" s="136"/>
      <c r="L101" s="133"/>
      <c r="M101" s="137"/>
    </row>
    <row r="102" spans="1:13" ht="40" customHeight="1" x14ac:dyDescent="0.3">
      <c r="A102" s="434" t="str">
        <f>Overview!B4&amp;" - Effective from "&amp;Overview!D4&amp;" - Final Schedule of Charges for use of the Distribution System by EHV Properties (including LDNOs with EHV Properties/end-users) in WPD South Wales Area (GSP Group_K)"</f>
        <v>Indigo Power Limited - Effective from 1 April 2022 - Final Schedule of Charges for use of the Distribution System by EHV Properties (including LDNOs with EHV Properties/end-users) in WPD South Wales Area (GSP Group_K)</v>
      </c>
      <c r="B102" s="435"/>
      <c r="C102" s="435"/>
      <c r="D102" s="435"/>
      <c r="E102" s="435"/>
      <c r="F102" s="435"/>
      <c r="G102" s="435"/>
      <c r="H102" s="435"/>
      <c r="I102" s="435"/>
      <c r="J102" s="435"/>
      <c r="K102" s="435"/>
      <c r="L102" s="484"/>
      <c r="M102" s="485"/>
    </row>
    <row r="103" spans="1:13" ht="27.75" customHeight="1" x14ac:dyDescent="0.3">
      <c r="A103" s="117"/>
      <c r="B103" s="117"/>
      <c r="C103" s="117"/>
      <c r="D103" s="117"/>
      <c r="E103" s="117"/>
      <c r="F103" s="117"/>
      <c r="G103" s="117"/>
      <c r="H103" s="117"/>
      <c r="I103" s="117"/>
      <c r="J103" s="117"/>
      <c r="K103" s="117"/>
      <c r="L103" s="117"/>
      <c r="M103" s="117"/>
    </row>
    <row r="104" spans="1:13" ht="27.75" customHeight="1" x14ac:dyDescent="0.3">
      <c r="A104" s="486" t="s">
        <v>470</v>
      </c>
      <c r="B104" s="487"/>
      <c r="C104" s="487"/>
      <c r="D104" s="487"/>
      <c r="E104" s="487"/>
      <c r="F104" s="488"/>
      <c r="G104" s="117"/>
      <c r="H104" s="117"/>
      <c r="I104" s="117"/>
      <c r="J104" s="117"/>
      <c r="K104" s="117"/>
      <c r="L104" s="117"/>
      <c r="M104" s="117"/>
    </row>
    <row r="105" spans="1:13" ht="27.75" customHeight="1" x14ac:dyDescent="0.3">
      <c r="A105" s="500" t="s">
        <v>13</v>
      </c>
      <c r="B105" s="501"/>
      <c r="C105" s="501"/>
      <c r="D105" s="502" t="s">
        <v>304</v>
      </c>
      <c r="E105" s="503"/>
      <c r="F105" s="504"/>
      <c r="G105" s="117"/>
      <c r="H105" s="117"/>
      <c r="I105" s="117"/>
      <c r="J105" s="117"/>
      <c r="K105" s="117"/>
      <c r="L105" s="117"/>
      <c r="M105" s="117"/>
    </row>
    <row r="106" spans="1:13" ht="45" customHeight="1" x14ac:dyDescent="0.3">
      <c r="A106" s="505" t="s">
        <v>474</v>
      </c>
      <c r="B106" s="505"/>
      <c r="C106" s="505"/>
      <c r="D106" s="506" t="s">
        <v>475</v>
      </c>
      <c r="E106" s="507"/>
      <c r="F106" s="508"/>
      <c r="G106" s="117"/>
      <c r="H106" s="117"/>
      <c r="I106" s="117"/>
      <c r="J106" s="117"/>
      <c r="K106" s="117"/>
      <c r="L106" s="117"/>
      <c r="M106" s="117"/>
    </row>
    <row r="107" spans="1:13" ht="20.25" customHeight="1" x14ac:dyDescent="0.3">
      <c r="A107" s="482" t="s">
        <v>14</v>
      </c>
      <c r="B107" s="482"/>
      <c r="C107" s="482"/>
      <c r="D107" s="442" t="s">
        <v>15</v>
      </c>
      <c r="E107" s="483"/>
      <c r="F107" s="443"/>
      <c r="G107" s="117"/>
      <c r="H107" s="117"/>
      <c r="I107" s="117"/>
      <c r="J107" s="117"/>
      <c r="K107" s="117"/>
      <c r="L107" s="117"/>
      <c r="M107" s="117"/>
    </row>
    <row r="108" spans="1:13" ht="27.75" customHeight="1" x14ac:dyDescent="0.3">
      <c r="A108" s="509"/>
      <c r="B108" s="509"/>
      <c r="C108" s="509"/>
      <c r="D108" s="510"/>
      <c r="E108" s="507"/>
      <c r="F108" s="511"/>
      <c r="G108" s="117"/>
      <c r="H108" s="117"/>
      <c r="I108" s="117"/>
      <c r="J108" s="117"/>
      <c r="K108" s="117"/>
      <c r="L108" s="117"/>
      <c r="M108" s="117"/>
    </row>
    <row r="109" spans="1:13" ht="63.75" customHeight="1" x14ac:dyDescent="0.3">
      <c r="A109" s="34" t="s">
        <v>471</v>
      </c>
      <c r="B109" s="119" t="s">
        <v>286</v>
      </c>
      <c r="C109" s="34" t="s">
        <v>472</v>
      </c>
      <c r="D109" s="119" t="s">
        <v>287</v>
      </c>
      <c r="E109" s="120" t="s">
        <v>29</v>
      </c>
      <c r="F109" s="121" t="s">
        <v>403</v>
      </c>
      <c r="G109" s="120" t="s">
        <v>297</v>
      </c>
      <c r="H109" s="120" t="s">
        <v>401</v>
      </c>
      <c r="I109" s="120" t="s">
        <v>457</v>
      </c>
      <c r="J109" s="120" t="s">
        <v>404</v>
      </c>
      <c r="K109" s="120" t="s">
        <v>298</v>
      </c>
      <c r="L109" s="120" t="s">
        <v>402</v>
      </c>
      <c r="M109" s="120" t="s">
        <v>458</v>
      </c>
    </row>
    <row r="110" spans="1:13" ht="15" customHeight="1" x14ac:dyDescent="0.3">
      <c r="A110" s="138"/>
      <c r="B110" s="139"/>
      <c r="C110" s="140"/>
      <c r="D110" s="139"/>
      <c r="E110" s="141"/>
      <c r="F110" s="142"/>
      <c r="G110" s="143"/>
      <c r="H110" s="143"/>
      <c r="I110" s="143"/>
      <c r="J110" s="144"/>
      <c r="K110" s="145"/>
      <c r="L110" s="145"/>
      <c r="M110" s="145"/>
    </row>
    <row r="111" spans="1:13" ht="27.75" customHeight="1" x14ac:dyDescent="0.3">
      <c r="A111" s="133"/>
      <c r="B111" s="133"/>
      <c r="C111" s="133"/>
      <c r="D111" s="134"/>
      <c r="E111" s="134"/>
      <c r="F111" s="134"/>
      <c r="G111" s="134"/>
      <c r="H111" s="134"/>
      <c r="I111" s="135"/>
      <c r="J111" s="136"/>
      <c r="K111" s="136"/>
      <c r="L111" s="133"/>
      <c r="M111" s="137"/>
    </row>
    <row r="112" spans="1:13" ht="27.75" customHeight="1" x14ac:dyDescent="0.3">
      <c r="A112" s="133"/>
      <c r="B112" s="133"/>
      <c r="C112" s="133"/>
      <c r="D112" s="134"/>
      <c r="E112" s="134"/>
      <c r="F112" s="134"/>
      <c r="G112" s="134"/>
      <c r="H112" s="134"/>
      <c r="I112" s="135"/>
      <c r="J112" s="136"/>
      <c r="K112" s="136"/>
      <c r="L112" s="133"/>
      <c r="M112" s="137"/>
    </row>
    <row r="113" spans="1:13" ht="40" customHeight="1" x14ac:dyDescent="0.3">
      <c r="A113" s="434" t="str">
        <f>Overview!B4&amp;" - Effective from "&amp;Overview!D4&amp;" - Final Schedule of Charges for use of the Distribution System by EHV Properties (including LDNOs with EHV Properties/end-users) in WPD South West Area (GSP Group_L)"</f>
        <v>Indigo Power Limited - Effective from 1 April 2022 - Final Schedule of Charges for use of the Distribution System by EHV Properties (including LDNOs with EHV Properties/end-users) in WPD South West Area (GSP Group_L)</v>
      </c>
      <c r="B113" s="435"/>
      <c r="C113" s="435"/>
      <c r="D113" s="435"/>
      <c r="E113" s="435"/>
      <c r="F113" s="435"/>
      <c r="G113" s="435"/>
      <c r="H113" s="435"/>
      <c r="I113" s="435"/>
      <c r="J113" s="435"/>
      <c r="K113" s="435"/>
      <c r="L113" s="484"/>
      <c r="M113" s="485"/>
    </row>
    <row r="114" spans="1:13" ht="27.75" customHeight="1" x14ac:dyDescent="0.3">
      <c r="A114" s="117"/>
      <c r="B114" s="117"/>
      <c r="C114" s="117"/>
      <c r="D114" s="117"/>
      <c r="E114" s="117"/>
      <c r="F114" s="117"/>
      <c r="G114" s="117"/>
      <c r="H114" s="117"/>
      <c r="I114" s="117"/>
      <c r="J114" s="117"/>
      <c r="K114" s="117"/>
      <c r="L114" s="117"/>
      <c r="M114" s="117"/>
    </row>
    <row r="115" spans="1:13" ht="27.75" customHeight="1" x14ac:dyDescent="0.3">
      <c r="A115" s="486" t="s">
        <v>470</v>
      </c>
      <c r="B115" s="487"/>
      <c r="C115" s="487"/>
      <c r="D115" s="487"/>
      <c r="E115" s="487"/>
      <c r="F115" s="488"/>
      <c r="G115" s="117"/>
      <c r="H115" s="117"/>
      <c r="I115" s="117"/>
      <c r="J115" s="117"/>
      <c r="K115" s="117"/>
      <c r="L115" s="117"/>
      <c r="M115" s="117"/>
    </row>
    <row r="116" spans="1:13" ht="27.75" customHeight="1" x14ac:dyDescent="0.3">
      <c r="A116" s="495" t="s">
        <v>13</v>
      </c>
      <c r="B116" s="496"/>
      <c r="C116" s="496"/>
      <c r="D116" s="492" t="s">
        <v>304</v>
      </c>
      <c r="E116" s="493"/>
      <c r="F116" s="494"/>
      <c r="G116" s="117"/>
      <c r="H116" s="117"/>
      <c r="I116" s="117"/>
      <c r="J116" s="117"/>
      <c r="K116" s="117"/>
      <c r="L116" s="117"/>
      <c r="M116" s="117"/>
    </row>
    <row r="117" spans="1:13" ht="45" customHeight="1" x14ac:dyDescent="0.3">
      <c r="A117" s="482" t="s">
        <v>474</v>
      </c>
      <c r="B117" s="482"/>
      <c r="C117" s="482"/>
      <c r="D117" s="442" t="s">
        <v>476</v>
      </c>
      <c r="E117" s="483"/>
      <c r="F117" s="443"/>
      <c r="G117" s="117"/>
      <c r="H117" s="117"/>
      <c r="I117" s="117"/>
      <c r="J117" s="117"/>
      <c r="K117" s="117"/>
      <c r="L117" s="117"/>
      <c r="M117" s="117"/>
    </row>
    <row r="118" spans="1:13" ht="20.25" customHeight="1" x14ac:dyDescent="0.3">
      <c r="A118" s="482" t="s">
        <v>14</v>
      </c>
      <c r="B118" s="482"/>
      <c r="C118" s="482"/>
      <c r="D118" s="442" t="s">
        <v>15</v>
      </c>
      <c r="E118" s="483"/>
      <c r="F118" s="443"/>
      <c r="G118" s="117"/>
      <c r="H118" s="117"/>
      <c r="I118" s="117"/>
      <c r="J118" s="117"/>
      <c r="K118" s="117"/>
      <c r="L118" s="117"/>
      <c r="M118" s="117"/>
    </row>
    <row r="119" spans="1:13" ht="27.75" customHeight="1" x14ac:dyDescent="0.3">
      <c r="A119" s="497"/>
      <c r="B119" s="497"/>
      <c r="C119" s="497"/>
      <c r="D119" s="498"/>
      <c r="E119" s="483"/>
      <c r="F119" s="499"/>
      <c r="G119" s="117"/>
      <c r="H119" s="117"/>
      <c r="I119" s="117"/>
      <c r="J119" s="117"/>
      <c r="K119" s="117"/>
      <c r="L119" s="117"/>
      <c r="M119" s="117"/>
    </row>
    <row r="120" spans="1:13" ht="63.75" customHeight="1" x14ac:dyDescent="0.3">
      <c r="A120" s="34" t="s">
        <v>471</v>
      </c>
      <c r="B120" s="119" t="s">
        <v>286</v>
      </c>
      <c r="C120" s="34" t="s">
        <v>472</v>
      </c>
      <c r="D120" s="119" t="s">
        <v>287</v>
      </c>
      <c r="E120" s="120" t="s">
        <v>29</v>
      </c>
      <c r="F120" s="121" t="s">
        <v>403</v>
      </c>
      <c r="G120" s="120" t="s">
        <v>297</v>
      </c>
      <c r="H120" s="120" t="s">
        <v>401</v>
      </c>
      <c r="I120" s="120" t="s">
        <v>457</v>
      </c>
      <c r="J120" s="120" t="s">
        <v>404</v>
      </c>
      <c r="K120" s="120" t="s">
        <v>298</v>
      </c>
      <c r="L120" s="120" t="s">
        <v>402</v>
      </c>
      <c r="M120" s="120" t="s">
        <v>458</v>
      </c>
    </row>
    <row r="121" spans="1:13" ht="15" customHeight="1" x14ac:dyDescent="0.3">
      <c r="A121" s="138"/>
      <c r="B121" s="139"/>
      <c r="C121" s="139"/>
      <c r="D121" s="152"/>
      <c r="E121" s="139"/>
      <c r="F121" s="142"/>
      <c r="G121" s="143"/>
      <c r="H121" s="143"/>
      <c r="I121" s="143"/>
      <c r="J121" s="144"/>
      <c r="K121" s="145"/>
      <c r="L121" s="145"/>
      <c r="M121" s="145"/>
    </row>
    <row r="122" spans="1:13" ht="27.75" customHeight="1" x14ac:dyDescent="0.3">
      <c r="A122" s="133"/>
      <c r="B122" s="133"/>
      <c r="C122" s="133"/>
      <c r="D122" s="134"/>
      <c r="E122" s="134"/>
      <c r="F122" s="134"/>
      <c r="G122" s="134"/>
      <c r="H122" s="134"/>
      <c r="I122" s="135"/>
      <c r="J122" s="136"/>
      <c r="K122" s="136"/>
      <c r="L122" s="133"/>
      <c r="M122" s="137"/>
    </row>
    <row r="123" spans="1:13" ht="27.75" customHeight="1" x14ac:dyDescent="0.3">
      <c r="A123" s="133"/>
      <c r="B123" s="133"/>
      <c r="C123" s="133"/>
      <c r="D123" s="134"/>
      <c r="E123" s="134"/>
      <c r="F123" s="134"/>
      <c r="G123" s="134"/>
      <c r="H123" s="134"/>
      <c r="I123" s="135"/>
      <c r="J123" s="136"/>
      <c r="K123" s="136"/>
      <c r="L123" s="133"/>
      <c r="M123" s="137"/>
    </row>
    <row r="124" spans="1:13" ht="40" customHeight="1" x14ac:dyDescent="0.3">
      <c r="A124" s="434" t="str">
        <f>Overview!B4&amp;" - Effective from "&amp;Overview!D4&amp;" - Final Schedule of Charges for use of the Distribution System by EHV Properties (including LDNOs with EHV Properties/end-users) in NPG Yorkshire Area (GSP Group_M)"</f>
        <v>Indigo Power Limited - Effective from 1 April 2022 - Final Schedule of Charges for use of the Distribution System by EHV Properties (including LDNOs with EHV Properties/end-users) in NPG Yorkshire Area (GSP Group_M)</v>
      </c>
      <c r="B124" s="435"/>
      <c r="C124" s="435"/>
      <c r="D124" s="435"/>
      <c r="E124" s="435"/>
      <c r="F124" s="435"/>
      <c r="G124" s="435"/>
      <c r="H124" s="435"/>
      <c r="I124" s="435"/>
      <c r="J124" s="435"/>
      <c r="K124" s="435"/>
      <c r="L124" s="484"/>
      <c r="M124" s="485"/>
    </row>
    <row r="125" spans="1:13" ht="27.75" customHeight="1" x14ac:dyDescent="0.3">
      <c r="A125" s="117"/>
      <c r="B125" s="117"/>
      <c r="C125" s="117"/>
      <c r="D125" s="117"/>
      <c r="E125" s="117"/>
      <c r="F125" s="117"/>
      <c r="G125" s="117"/>
      <c r="H125" s="117"/>
      <c r="I125" s="117"/>
      <c r="J125" s="117"/>
      <c r="K125" s="117"/>
      <c r="L125" s="117"/>
      <c r="M125" s="117"/>
    </row>
    <row r="126" spans="1:13" ht="27.75" customHeight="1" x14ac:dyDescent="0.3">
      <c r="A126" s="486" t="s">
        <v>470</v>
      </c>
      <c r="B126" s="487"/>
      <c r="C126" s="487"/>
      <c r="D126" s="487"/>
      <c r="E126" s="487"/>
      <c r="F126" s="488"/>
      <c r="G126" s="117"/>
      <c r="H126" s="117"/>
      <c r="I126" s="117"/>
      <c r="J126" s="117"/>
      <c r="K126" s="117"/>
      <c r="L126" s="117"/>
      <c r="M126" s="117"/>
    </row>
    <row r="127" spans="1:13" ht="27.75" customHeight="1" x14ac:dyDescent="0.3">
      <c r="A127" s="489" t="s">
        <v>13</v>
      </c>
      <c r="B127" s="490"/>
      <c r="C127" s="491"/>
      <c r="D127" s="492" t="s">
        <v>304</v>
      </c>
      <c r="E127" s="493"/>
      <c r="F127" s="494"/>
      <c r="G127" s="117"/>
      <c r="H127" s="117"/>
      <c r="I127" s="117"/>
      <c r="J127" s="117"/>
      <c r="K127" s="117"/>
      <c r="L127" s="117"/>
      <c r="M127" s="117"/>
    </row>
    <row r="128" spans="1:13" ht="45" customHeight="1" x14ac:dyDescent="0.3">
      <c r="A128" s="439" t="s">
        <v>303</v>
      </c>
      <c r="B128" s="440"/>
      <c r="C128" s="441"/>
      <c r="D128" s="442" t="s">
        <v>493</v>
      </c>
      <c r="E128" s="483"/>
      <c r="F128" s="443"/>
      <c r="G128" s="117"/>
      <c r="H128" s="117"/>
      <c r="I128" s="117"/>
      <c r="J128" s="117"/>
      <c r="K128" s="117"/>
      <c r="L128" s="117"/>
      <c r="M128" s="117"/>
    </row>
    <row r="129" spans="1:13" ht="20.25" customHeight="1" x14ac:dyDescent="0.3">
      <c r="A129" s="482" t="s">
        <v>14</v>
      </c>
      <c r="B129" s="482"/>
      <c r="C129" s="482"/>
      <c r="D129" s="442" t="s">
        <v>15</v>
      </c>
      <c r="E129" s="483"/>
      <c r="F129" s="443"/>
      <c r="G129" s="117"/>
      <c r="H129" s="151"/>
      <c r="I129" s="151"/>
      <c r="J129" s="151"/>
      <c r="K129" s="151"/>
      <c r="L129" s="151"/>
      <c r="M129" s="151"/>
    </row>
    <row r="130" spans="1:13" ht="27.75" customHeight="1" x14ac:dyDescent="0.3">
      <c r="A130" s="117"/>
      <c r="B130" s="117"/>
      <c r="C130" s="117"/>
      <c r="D130" s="117"/>
      <c r="E130" s="117"/>
      <c r="F130" s="117"/>
      <c r="G130" s="117"/>
      <c r="H130" s="117"/>
      <c r="I130" s="117"/>
      <c r="J130" s="117"/>
      <c r="K130" s="117"/>
      <c r="L130" s="117"/>
      <c r="M130" s="117"/>
    </row>
    <row r="131" spans="1:13" ht="63.75" customHeight="1" x14ac:dyDescent="0.3">
      <c r="A131" s="34" t="s">
        <v>471</v>
      </c>
      <c r="B131" s="119" t="s">
        <v>286</v>
      </c>
      <c r="C131" s="34" t="s">
        <v>472</v>
      </c>
      <c r="D131" s="119" t="s">
        <v>287</v>
      </c>
      <c r="E131" s="120" t="s">
        <v>29</v>
      </c>
      <c r="F131" s="121" t="s">
        <v>403</v>
      </c>
      <c r="G131" s="120" t="s">
        <v>297</v>
      </c>
      <c r="H131" s="120" t="s">
        <v>401</v>
      </c>
      <c r="I131" s="120" t="s">
        <v>457</v>
      </c>
      <c r="J131" s="120" t="s">
        <v>404</v>
      </c>
      <c r="K131" s="120" t="s">
        <v>298</v>
      </c>
      <c r="L131" s="120" t="s">
        <v>402</v>
      </c>
      <c r="M131" s="120" t="s">
        <v>458</v>
      </c>
    </row>
    <row r="132" spans="1:13" ht="15" customHeight="1" x14ac:dyDescent="0.3">
      <c r="A132" s="164"/>
      <c r="B132" s="152"/>
      <c r="C132" s="164"/>
      <c r="D132" s="152"/>
      <c r="E132" s="141"/>
      <c r="F132" s="165"/>
      <c r="G132" s="166"/>
      <c r="H132" s="166"/>
      <c r="I132" s="166"/>
      <c r="J132" s="167"/>
      <c r="K132" s="168"/>
      <c r="L132" s="168"/>
      <c r="M132" s="168"/>
    </row>
    <row r="133" spans="1:13" ht="27.75" customHeight="1" x14ac:dyDescent="0.3">
      <c r="C133" s="86"/>
      <c r="D133" s="86"/>
      <c r="E133" s="86"/>
      <c r="F133" s="86"/>
      <c r="G133" s="86"/>
      <c r="H133" s="86"/>
      <c r="I133" s="86"/>
    </row>
    <row r="134" spans="1:13" ht="27.75" customHeight="1" x14ac:dyDescent="0.3">
      <c r="A134" s="133"/>
      <c r="B134" s="133"/>
      <c r="C134" s="133"/>
      <c r="D134" s="134"/>
      <c r="E134" s="134"/>
      <c r="F134" s="134"/>
      <c r="G134" s="134"/>
      <c r="H134" s="134"/>
      <c r="I134" s="135"/>
      <c r="J134" s="136"/>
      <c r="K134" s="136"/>
      <c r="L134" s="133"/>
      <c r="M134" s="137"/>
    </row>
    <row r="135" spans="1:13" ht="40" customHeight="1" x14ac:dyDescent="0.3">
      <c r="A135" s="434" t="str">
        <f>Overview!B4&amp;" - Effective from "&amp;Overview!D4&amp;" - Final Schedule of Charges for use of the Distribution System by EHV Properties (including LDNOs with EHV Properties/end-users) in SP Distribution Area (GSP Group_N)"</f>
        <v>Indigo Power Limited - Effective from 1 April 2022 - Final Schedule of Charges for use of the Distribution System by EHV Properties (including LDNOs with EHV Properties/end-users) in SP Distribution Area (GSP Group_N)</v>
      </c>
      <c r="B135" s="435"/>
      <c r="C135" s="435"/>
      <c r="D135" s="435"/>
      <c r="E135" s="435"/>
      <c r="F135" s="435"/>
      <c r="G135" s="435"/>
      <c r="H135" s="435"/>
      <c r="I135" s="435"/>
      <c r="J135" s="435"/>
      <c r="K135" s="435"/>
      <c r="L135" s="435"/>
      <c r="M135" s="436"/>
    </row>
    <row r="136" spans="1:13" ht="27.75" customHeight="1" x14ac:dyDescent="0.3">
      <c r="A136" s="117"/>
      <c r="B136" s="117"/>
      <c r="C136" s="117"/>
      <c r="D136" s="117"/>
      <c r="E136" s="117"/>
      <c r="F136" s="117"/>
      <c r="G136" s="117"/>
      <c r="H136" s="117"/>
      <c r="I136" s="118"/>
      <c r="J136" s="117"/>
      <c r="K136" s="117"/>
      <c r="L136" s="117"/>
      <c r="M136" s="118"/>
    </row>
    <row r="137" spans="1:13" ht="27.75" customHeight="1" x14ac:dyDescent="0.3">
      <c r="A137" s="486" t="s">
        <v>470</v>
      </c>
      <c r="B137" s="487"/>
      <c r="C137" s="487"/>
      <c r="D137" s="487"/>
      <c r="E137" s="487"/>
      <c r="F137" s="488"/>
      <c r="G137" s="117"/>
      <c r="H137" s="117"/>
      <c r="I137" s="118"/>
      <c r="J137" s="117"/>
      <c r="K137" s="117"/>
      <c r="L137" s="117"/>
      <c r="M137" s="118"/>
    </row>
    <row r="138" spans="1:13" ht="27.75" customHeight="1" x14ac:dyDescent="0.3">
      <c r="A138" s="512" t="s">
        <v>13</v>
      </c>
      <c r="B138" s="513"/>
      <c r="C138" s="513"/>
      <c r="D138" s="514" t="s">
        <v>304</v>
      </c>
      <c r="E138" s="515"/>
      <c r="F138" s="516"/>
      <c r="G138" s="117"/>
      <c r="H138" s="117"/>
      <c r="I138" s="118"/>
      <c r="J138" s="117"/>
      <c r="K138" s="117"/>
      <c r="L138" s="117"/>
      <c r="M138" s="118"/>
    </row>
    <row r="139" spans="1:13" ht="40" customHeight="1" x14ac:dyDescent="0.3">
      <c r="A139" s="482" t="s">
        <v>302</v>
      </c>
      <c r="B139" s="482"/>
      <c r="C139" s="482"/>
      <c r="D139" s="521"/>
      <c r="E139" s="521"/>
      <c r="F139" s="521"/>
      <c r="G139" s="117"/>
      <c r="H139" s="117"/>
      <c r="I139" s="118"/>
      <c r="J139" s="117"/>
      <c r="K139" s="117"/>
      <c r="L139" s="117"/>
      <c r="M139" s="118"/>
    </row>
    <row r="140" spans="1:13" ht="40" customHeight="1" x14ac:dyDescent="0.3">
      <c r="A140" s="482" t="s">
        <v>303</v>
      </c>
      <c r="B140" s="482"/>
      <c r="C140" s="482"/>
      <c r="D140" s="462" t="s">
        <v>473</v>
      </c>
      <c r="E140" s="462"/>
      <c r="F140" s="462"/>
      <c r="G140" s="117"/>
      <c r="H140" s="117"/>
      <c r="I140" s="118"/>
      <c r="J140" s="117"/>
      <c r="K140" s="117"/>
      <c r="L140" s="117"/>
      <c r="M140" s="118"/>
    </row>
    <row r="141" spans="1:13" ht="27.75" customHeight="1" x14ac:dyDescent="0.3">
      <c r="A141" s="482" t="s">
        <v>14</v>
      </c>
      <c r="B141" s="482"/>
      <c r="C141" s="482"/>
      <c r="D141" s="462" t="s">
        <v>15</v>
      </c>
      <c r="E141" s="462"/>
      <c r="F141" s="462"/>
      <c r="G141" s="117"/>
      <c r="H141" s="117"/>
      <c r="I141" s="118"/>
      <c r="J141" s="117"/>
      <c r="K141" s="117"/>
      <c r="L141" s="117"/>
      <c r="M141" s="118"/>
    </row>
    <row r="142" spans="1:13" ht="27.75" customHeight="1" x14ac:dyDescent="0.3">
      <c r="A142" s="117"/>
      <c r="B142" s="117"/>
      <c r="C142" s="117"/>
      <c r="D142" s="117"/>
      <c r="E142" s="117"/>
      <c r="F142" s="117"/>
      <c r="G142" s="117"/>
      <c r="H142" s="117"/>
      <c r="I142" s="118"/>
      <c r="J142" s="117"/>
      <c r="K142" s="117"/>
      <c r="L142" s="117"/>
      <c r="M142" s="118"/>
    </row>
    <row r="143" spans="1:13" ht="64" customHeight="1" x14ac:dyDescent="0.3">
      <c r="A143" s="34" t="s">
        <v>471</v>
      </c>
      <c r="B143" s="119" t="s">
        <v>286</v>
      </c>
      <c r="C143" s="34" t="s">
        <v>472</v>
      </c>
      <c r="D143" s="119" t="s">
        <v>287</v>
      </c>
      <c r="E143" s="120" t="s">
        <v>29</v>
      </c>
      <c r="F143" s="121" t="s">
        <v>403</v>
      </c>
      <c r="G143" s="120" t="s">
        <v>297</v>
      </c>
      <c r="H143" s="120" t="s">
        <v>401</v>
      </c>
      <c r="I143" s="120" t="s">
        <v>457</v>
      </c>
      <c r="J143" s="120" t="s">
        <v>404</v>
      </c>
      <c r="K143" s="120" t="s">
        <v>298</v>
      </c>
      <c r="L143" s="120" t="s">
        <v>402</v>
      </c>
      <c r="M143" s="120" t="s">
        <v>458</v>
      </c>
    </row>
    <row r="144" spans="1:13" ht="27.75" customHeight="1" x14ac:dyDescent="0.3">
      <c r="A144" s="138"/>
      <c r="B144" s="159"/>
      <c r="C144" s="140"/>
      <c r="D144" s="146"/>
      <c r="E144" s="141"/>
      <c r="F144" s="160"/>
      <c r="G144" s="132"/>
      <c r="H144" s="161"/>
      <c r="I144" s="161"/>
      <c r="J144" s="144"/>
      <c r="K144" s="162"/>
      <c r="L144" s="145"/>
      <c r="M144" s="145"/>
    </row>
    <row r="145" spans="1:13" ht="27.75" customHeight="1" x14ac:dyDescent="0.3">
      <c r="C145" s="86"/>
      <c r="D145" s="86"/>
      <c r="E145" s="86"/>
      <c r="F145" s="86"/>
      <c r="G145" s="86"/>
      <c r="H145" s="86"/>
      <c r="I145" s="86"/>
    </row>
    <row r="146" spans="1:13" ht="27.75" customHeight="1" x14ac:dyDescent="0.3">
      <c r="A146" s="133"/>
      <c r="B146" s="133"/>
      <c r="C146" s="133"/>
      <c r="D146" s="134"/>
      <c r="E146" s="134"/>
      <c r="F146" s="134"/>
      <c r="G146" s="134"/>
      <c r="H146" s="134"/>
      <c r="I146" s="135"/>
      <c r="J146" s="136"/>
      <c r="K146" s="136"/>
      <c r="L146" s="133"/>
      <c r="M146" s="137"/>
    </row>
    <row r="147" spans="1:13" ht="48.75" customHeight="1" x14ac:dyDescent="0.3">
      <c r="A147" s="434" t="str">
        <f>Overview!$B$4&amp;" - Effective from "&amp;Overview!$D$4&amp;" - Final Schedule of Charges for use of the Distribution System by EHV Properties (including LDNOs with EHV Properties/end-users) in SSE SHEPD Area (GSP Group_P)"</f>
        <v>Indigo Power Limited - Effective from 1 April 2022 - Final Schedule of Charges for use of the Distribution System by EHV Properties (including LDNOs with EHV Properties/end-users) in SSE SHEPD Area (GSP Group_P)</v>
      </c>
      <c r="B147" s="435"/>
      <c r="C147" s="435"/>
      <c r="D147" s="435"/>
      <c r="E147" s="435"/>
      <c r="F147" s="435"/>
      <c r="G147" s="435"/>
      <c r="H147" s="435"/>
      <c r="I147" s="435"/>
      <c r="J147" s="435"/>
      <c r="K147" s="435"/>
      <c r="L147" s="484"/>
      <c r="M147" s="485"/>
    </row>
    <row r="148" spans="1:13" ht="27.75" customHeight="1" x14ac:dyDescent="0.3">
      <c r="A148" s="133"/>
      <c r="B148" s="133"/>
      <c r="C148" s="133"/>
      <c r="D148" s="134"/>
      <c r="E148" s="134"/>
      <c r="F148" s="134"/>
      <c r="G148" s="134"/>
      <c r="H148" s="134"/>
      <c r="I148" s="135"/>
      <c r="J148" s="136"/>
      <c r="K148" s="136"/>
      <c r="L148" s="133"/>
      <c r="M148" s="137"/>
    </row>
    <row r="149" spans="1:13" ht="27.75" customHeight="1" x14ac:dyDescent="0.3">
      <c r="A149" s="486" t="s">
        <v>470</v>
      </c>
      <c r="B149" s="487"/>
      <c r="C149" s="487"/>
      <c r="D149" s="487"/>
      <c r="E149" s="487"/>
      <c r="F149" s="488"/>
      <c r="G149" s="134"/>
      <c r="H149" s="134"/>
      <c r="I149" s="135"/>
      <c r="J149" s="136"/>
      <c r="K149" s="136"/>
      <c r="L149" s="133"/>
      <c r="M149" s="137"/>
    </row>
    <row r="150" spans="1:13" ht="27.75" customHeight="1" x14ac:dyDescent="0.3">
      <c r="A150" s="489" t="s">
        <v>13</v>
      </c>
      <c r="B150" s="490"/>
      <c r="C150" s="491"/>
      <c r="D150" s="492" t="s">
        <v>304</v>
      </c>
      <c r="E150" s="493"/>
      <c r="F150" s="494"/>
      <c r="G150" s="134"/>
      <c r="H150" s="134"/>
      <c r="I150" s="135"/>
      <c r="J150" s="136"/>
      <c r="K150" s="136"/>
      <c r="L150" s="133"/>
      <c r="M150" s="137"/>
    </row>
    <row r="151" spans="1:13" ht="48" customHeight="1" x14ac:dyDescent="0.3">
      <c r="A151" s="482" t="s">
        <v>303</v>
      </c>
      <c r="B151" s="482"/>
      <c r="C151" s="482"/>
      <c r="D151" s="462" t="s">
        <v>465</v>
      </c>
      <c r="E151" s="462"/>
      <c r="F151" s="462"/>
      <c r="G151" s="134"/>
      <c r="H151" s="134"/>
      <c r="I151" s="135"/>
      <c r="J151" s="136"/>
      <c r="K151" s="136"/>
      <c r="L151" s="133"/>
      <c r="M151" s="137"/>
    </row>
    <row r="152" spans="1:13" ht="27.75" customHeight="1" x14ac:dyDescent="0.3">
      <c r="A152" s="482" t="s">
        <v>14</v>
      </c>
      <c r="B152" s="482"/>
      <c r="C152" s="482"/>
      <c r="D152" s="442" t="s">
        <v>15</v>
      </c>
      <c r="E152" s="483"/>
      <c r="F152" s="443"/>
      <c r="G152" s="134"/>
      <c r="H152" s="134"/>
      <c r="I152" s="135"/>
      <c r="J152" s="136"/>
      <c r="K152" s="136"/>
      <c r="L152" s="133"/>
      <c r="M152" s="137"/>
    </row>
    <row r="153" spans="1:13" ht="27.75" customHeight="1" x14ac:dyDescent="0.3">
      <c r="A153" s="133"/>
      <c r="B153" s="133"/>
      <c r="C153" s="133"/>
      <c r="D153" s="134"/>
      <c r="E153" s="134"/>
      <c r="F153" s="134"/>
      <c r="G153" s="134"/>
      <c r="H153" s="134"/>
      <c r="I153" s="135"/>
      <c r="J153" s="136"/>
      <c r="K153" s="136"/>
      <c r="L153" s="133"/>
      <c r="M153" s="137"/>
    </row>
    <row r="154" spans="1:13" ht="64" customHeight="1" x14ac:dyDescent="0.3">
      <c r="A154" s="34" t="s">
        <v>471</v>
      </c>
      <c r="B154" s="119" t="s">
        <v>286</v>
      </c>
      <c r="C154" s="34" t="s">
        <v>472</v>
      </c>
      <c r="D154" s="119" t="s">
        <v>287</v>
      </c>
      <c r="E154" s="120" t="s">
        <v>29</v>
      </c>
      <c r="F154" s="121" t="s">
        <v>403</v>
      </c>
      <c r="G154" s="120" t="s">
        <v>297</v>
      </c>
      <c r="H154" s="120" t="s">
        <v>401</v>
      </c>
      <c r="I154" s="120" t="s">
        <v>457</v>
      </c>
      <c r="J154" s="120" t="s">
        <v>404</v>
      </c>
      <c r="K154" s="120" t="s">
        <v>298</v>
      </c>
      <c r="L154" s="120" t="s">
        <v>402</v>
      </c>
      <c r="M154" s="120" t="s">
        <v>458</v>
      </c>
    </row>
    <row r="155" spans="1:13" ht="27.75" customHeight="1" x14ac:dyDescent="0.3">
      <c r="A155" s="140"/>
      <c r="B155" s="152"/>
      <c r="C155" s="140"/>
      <c r="D155" s="152"/>
      <c r="E155" s="141"/>
      <c r="F155" s="157"/>
      <c r="G155" s="158"/>
      <c r="H155" s="158"/>
      <c r="I155" s="158"/>
      <c r="J155" s="155"/>
      <c r="K155" s="156"/>
      <c r="L155" s="156"/>
      <c r="M155" s="156"/>
    </row>
    <row r="156" spans="1:13" ht="27.75" customHeight="1" x14ac:dyDescent="0.3">
      <c r="C156" s="86"/>
      <c r="D156" s="86"/>
      <c r="E156" s="86"/>
      <c r="F156" s="86"/>
      <c r="G156" s="86"/>
      <c r="H156" s="86"/>
      <c r="I156" s="86"/>
    </row>
    <row r="157" spans="1:13" ht="27.75" customHeight="1" x14ac:dyDescent="0.3">
      <c r="A157" s="133"/>
      <c r="B157" s="133"/>
      <c r="C157" s="133"/>
      <c r="D157" s="134"/>
      <c r="E157" s="134"/>
      <c r="F157" s="134"/>
      <c r="G157" s="134"/>
      <c r="H157" s="134"/>
      <c r="I157" s="135"/>
      <c r="J157" s="136"/>
      <c r="K157" s="136"/>
      <c r="L157" s="133"/>
      <c r="M157" s="137"/>
    </row>
  </sheetData>
  <sheetProtection autoFilter="0"/>
  <mergeCells count="126">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G4:M4"/>
    <mergeCell ref="D27:F27"/>
    <mergeCell ref="A28:C28"/>
    <mergeCell ref="D28:F28"/>
    <mergeCell ref="A29:C29"/>
    <mergeCell ref="D29:F29"/>
    <mergeCell ref="A30:C30"/>
    <mergeCell ref="D30:F30"/>
    <mergeCell ref="A36:M36"/>
    <mergeCell ref="A38:F38"/>
    <mergeCell ref="A27:C27"/>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A62:C62"/>
    <mergeCell ref="D62:F62"/>
    <mergeCell ref="A63:C63"/>
    <mergeCell ref="D63:F63"/>
    <mergeCell ref="A64:C64"/>
    <mergeCell ref="D64:F64"/>
    <mergeCell ref="A70:M70"/>
    <mergeCell ref="A72:F72"/>
    <mergeCell ref="A73:C73"/>
    <mergeCell ref="D73:F7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105:C105"/>
    <mergeCell ref="D105:F105"/>
    <mergeCell ref="A106:C106"/>
    <mergeCell ref="D106:F106"/>
    <mergeCell ref="A107:C107"/>
    <mergeCell ref="D107:F107"/>
    <mergeCell ref="A108:C108"/>
    <mergeCell ref="D108:F108"/>
    <mergeCell ref="A113:M113"/>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L12"/>
  <sheetViews>
    <sheetView showGridLines="0" zoomScale="50" zoomScaleNormal="50" zoomScaleSheetLayoutView="100" workbookViewId="0">
      <selection activeCell="C1" sqref="C1:I1"/>
    </sheetView>
  </sheetViews>
  <sheetFormatPr defaultRowHeight="12.45" x14ac:dyDescent="0.3"/>
  <cols>
    <col min="1" max="1" width="47.69140625" customWidth="1"/>
    <col min="2" max="2" width="17.53515625" customWidth="1"/>
    <col min="4" max="10" width="17.53515625" customWidth="1"/>
  </cols>
  <sheetData>
    <row r="1" spans="1:12" s="1" customFormat="1" ht="27.75" customHeight="1" x14ac:dyDescent="0.3">
      <c r="A1" s="32" t="s">
        <v>19</v>
      </c>
      <c r="B1" s="2"/>
      <c r="C1" s="528" t="s">
        <v>715</v>
      </c>
      <c r="D1" s="529"/>
      <c r="E1" s="529"/>
      <c r="F1" s="529"/>
      <c r="G1" s="529"/>
      <c r="H1" s="529"/>
      <c r="I1" s="530"/>
    </row>
    <row r="2" spans="1:12" s="1" customFormat="1" ht="27" customHeight="1" x14ac:dyDescent="0.3">
      <c r="A2" s="433" t="str">
        <f>Overview!B4&amp; " - Effective from "&amp;Overview!D4&amp;" - "&amp;Overview!E4&amp;" LV and HV tariffs in E &amp; W"</f>
        <v>Indigo Power Limited - Effective from 1 April 2022 - Final LV and HV tariffs in E &amp; W</v>
      </c>
      <c r="B2" s="433"/>
      <c r="C2" s="433"/>
      <c r="D2" s="433"/>
      <c r="E2" s="433"/>
      <c r="F2" s="433"/>
      <c r="G2" s="433"/>
      <c r="H2" s="433"/>
      <c r="I2" s="433"/>
      <c r="J2" s="433"/>
      <c r="K2" s="3"/>
      <c r="L2" s="3"/>
    </row>
    <row r="3" spans="1:12" s="1" customFormat="1" ht="27" customHeight="1" x14ac:dyDescent="0.3">
      <c r="A3" s="533" t="s">
        <v>271</v>
      </c>
      <c r="B3" s="533"/>
      <c r="C3" s="533"/>
      <c r="D3" s="533"/>
      <c r="E3" s="533"/>
      <c r="F3" s="533"/>
      <c r="G3" s="533"/>
      <c r="H3" s="533"/>
      <c r="I3" s="533"/>
      <c r="J3" s="533"/>
      <c r="K3" s="3"/>
      <c r="L3" s="3"/>
    </row>
    <row r="4" spans="1:12" s="1" customFormat="1" ht="71.25" customHeight="1" x14ac:dyDescent="0.3">
      <c r="A4" s="9"/>
      <c r="B4" s="18" t="s">
        <v>0</v>
      </c>
      <c r="C4" s="111" t="s">
        <v>24</v>
      </c>
      <c r="D4" s="111"/>
      <c r="E4" s="111"/>
      <c r="F4" s="111"/>
      <c r="G4" s="111"/>
      <c r="H4" s="111"/>
      <c r="I4" s="111"/>
      <c r="J4" s="111"/>
      <c r="K4" s="3"/>
      <c r="L4" s="3"/>
    </row>
    <row r="5" spans="1:12" s="1" customFormat="1" ht="32.25" customHeight="1" x14ac:dyDescent="0.3">
      <c r="A5" s="10"/>
      <c r="B5" s="24"/>
      <c r="C5" s="170"/>
      <c r="D5" s="171"/>
      <c r="E5" s="171"/>
      <c r="F5" s="171"/>
      <c r="G5" s="16"/>
      <c r="H5" s="16"/>
      <c r="I5" s="16"/>
      <c r="J5" s="16"/>
      <c r="K5" s="3"/>
      <c r="L5" s="3"/>
    </row>
    <row r="6" spans="1:12" ht="20.149999999999999" customHeight="1" x14ac:dyDescent="0.3">
      <c r="A6" s="172" t="s">
        <v>2</v>
      </c>
      <c r="B6" s="534" t="s">
        <v>3</v>
      </c>
      <c r="C6" s="535"/>
      <c r="D6" s="535"/>
      <c r="E6" s="535"/>
      <c r="F6" s="535"/>
      <c r="G6" s="535"/>
      <c r="H6" s="536"/>
      <c r="I6" s="536"/>
      <c r="J6" s="537"/>
    </row>
    <row r="7" spans="1:12" x14ac:dyDescent="0.3">
      <c r="A7" s="31"/>
      <c r="B7" s="31"/>
      <c r="C7" s="31"/>
      <c r="D7" s="31"/>
      <c r="E7" s="31"/>
      <c r="F7" s="31"/>
      <c r="G7" s="31"/>
      <c r="H7" s="31"/>
      <c r="I7" s="31"/>
      <c r="J7" s="31"/>
    </row>
    <row r="8" spans="1:12" x14ac:dyDescent="0.3">
      <c r="A8" s="31"/>
      <c r="B8" s="31"/>
      <c r="C8" s="31"/>
      <c r="D8" s="31"/>
      <c r="E8" s="31"/>
      <c r="F8" s="31"/>
      <c r="G8" s="31"/>
      <c r="H8" s="31"/>
      <c r="I8" s="31"/>
      <c r="J8" s="31"/>
    </row>
    <row r="9" spans="1:12" s="1" customFormat="1" ht="27" customHeight="1" x14ac:dyDescent="0.3">
      <c r="A9" s="533" t="s">
        <v>272</v>
      </c>
      <c r="B9" s="533"/>
      <c r="C9" s="533"/>
      <c r="D9" s="533"/>
      <c r="E9" s="533"/>
      <c r="F9" s="533"/>
      <c r="G9" s="533"/>
      <c r="H9" s="533"/>
      <c r="I9" s="533"/>
      <c r="J9" s="533"/>
      <c r="K9" s="3"/>
      <c r="L9" s="3"/>
    </row>
    <row r="10" spans="1:12" s="1" customFormat="1" ht="58.5" customHeight="1" x14ac:dyDescent="0.3">
      <c r="A10" s="9"/>
      <c r="B10" s="18" t="s">
        <v>0</v>
      </c>
      <c r="C10" s="111" t="s">
        <v>24</v>
      </c>
      <c r="D10" s="18" t="s">
        <v>405</v>
      </c>
      <c r="E10" s="18" t="s">
        <v>406</v>
      </c>
      <c r="F10" s="18" t="s">
        <v>407</v>
      </c>
      <c r="G10" s="111" t="s">
        <v>25</v>
      </c>
      <c r="H10" s="111" t="s">
        <v>26</v>
      </c>
      <c r="I10" s="18" t="s">
        <v>456</v>
      </c>
      <c r="J10" s="111" t="s">
        <v>270</v>
      </c>
      <c r="K10" s="3"/>
      <c r="L10" s="3"/>
    </row>
    <row r="11" spans="1:12" s="1" customFormat="1" ht="32.25" customHeight="1" x14ac:dyDescent="0.3">
      <c r="A11" s="10"/>
      <c r="B11" s="17"/>
      <c r="C11" s="11"/>
      <c r="D11" s="103"/>
      <c r="E11" s="104"/>
      <c r="F11" s="105"/>
      <c r="G11" s="29"/>
      <c r="H11" s="29"/>
      <c r="I11" s="79"/>
      <c r="J11" s="25"/>
      <c r="K11"/>
      <c r="L11" s="3"/>
    </row>
    <row r="12" spans="1:12" x14ac:dyDescent="0.3">
      <c r="A12" s="112" t="s">
        <v>2</v>
      </c>
      <c r="B12" s="531"/>
      <c r="C12" s="531"/>
      <c r="D12" s="531"/>
      <c r="E12" s="531"/>
      <c r="F12" s="531"/>
      <c r="G12" s="531"/>
      <c r="H12" s="532"/>
      <c r="I12" s="532"/>
      <c r="J12" s="532"/>
    </row>
  </sheetData>
  <mergeCells count="6">
    <mergeCell ref="B12:J12"/>
    <mergeCell ref="C1:I1"/>
    <mergeCell ref="A2:J2"/>
    <mergeCell ref="A3:J3"/>
    <mergeCell ref="B6:J6"/>
    <mergeCell ref="A9:J9"/>
  </mergeCells>
  <hyperlinks>
    <hyperlink ref="A1" location="Overview!A1" display="Back to Overview" xr:uid="{00000000-0004-0000-0D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M201"/>
  <sheetViews>
    <sheetView topLeftCell="A176" zoomScale="50" zoomScaleNormal="50" zoomScaleSheetLayoutView="85" workbookViewId="0">
      <selection activeCell="E10" sqref="E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1"/>
      <c r="F1" s="1"/>
      <c r="G1" s="1"/>
      <c r="H1" s="1"/>
      <c r="I1" s="3"/>
      <c r="J1" s="1"/>
      <c r="K1" s="1"/>
    </row>
    <row r="2" spans="1:13" ht="40" customHeight="1" x14ac:dyDescent="0.3">
      <c r="A2" s="527" t="str">
        <f>Overview!B4&amp;" - Effective from "&amp;Overview!D4&amp;" - Final LDNO tariffs in UKPN EPN Area (GSP Group_A)"</f>
        <v>Indigo Power Limited - Effective from 1 April 2022 - Final LDNO tariffs in UKPN EPN Area (GSP Group_A)</v>
      </c>
      <c r="B2" s="527"/>
      <c r="C2" s="527"/>
      <c r="D2" s="527"/>
      <c r="E2" s="527"/>
      <c r="F2" s="527"/>
      <c r="G2" s="527"/>
      <c r="H2" s="527"/>
      <c r="I2" s="527"/>
      <c r="J2" s="527"/>
    </row>
    <row r="3" spans="1:13" ht="40" customHeight="1" x14ac:dyDescent="0.3">
      <c r="A3" s="47"/>
      <c r="B3" s="47"/>
      <c r="C3" s="47"/>
      <c r="D3" s="47"/>
      <c r="E3" s="47"/>
      <c r="F3" s="47"/>
      <c r="G3" s="47"/>
      <c r="H3" s="47"/>
      <c r="I3" s="47"/>
      <c r="J3" s="47"/>
    </row>
    <row r="4" spans="1:13" ht="40" customHeight="1" x14ac:dyDescent="0.3">
      <c r="A4" s="434" t="s">
        <v>308</v>
      </c>
      <c r="B4" s="435"/>
      <c r="C4" s="435"/>
      <c r="D4" s="436"/>
      <c r="E4" s="51"/>
      <c r="F4" s="434" t="s">
        <v>307</v>
      </c>
      <c r="G4" s="435"/>
      <c r="H4" s="435"/>
      <c r="I4" s="435"/>
      <c r="J4" s="436"/>
      <c r="L4" s="3"/>
    </row>
    <row r="5" spans="1:13" ht="40" customHeight="1" x14ac:dyDescent="0.3">
      <c r="A5" s="378" t="s">
        <v>13</v>
      </c>
      <c r="B5" s="248" t="s">
        <v>299</v>
      </c>
      <c r="C5" s="173" t="s">
        <v>300</v>
      </c>
      <c r="D5" s="43" t="s">
        <v>301</v>
      </c>
      <c r="E5" s="46"/>
      <c r="F5" s="430"/>
      <c r="G5" s="431"/>
      <c r="H5" s="44" t="s">
        <v>305</v>
      </c>
      <c r="I5" s="45" t="s">
        <v>306</v>
      </c>
      <c r="J5" s="43" t="s">
        <v>301</v>
      </c>
      <c r="K5" s="46"/>
      <c r="L5" s="3"/>
      <c r="M5" s="3"/>
    </row>
    <row r="6" spans="1:13" ht="40" customHeight="1" x14ac:dyDescent="0.3">
      <c r="A6" s="102" t="str">
        <f>'Annex 1 LV and HV charges_A'!A6</f>
        <v>Monday to Friday 
(Including Bank Holidays)
All Year</v>
      </c>
      <c r="B6" s="241" t="str">
        <f>'Annex 1 LV and HV charges_A'!B6</f>
        <v>16:00 - 19:00</v>
      </c>
      <c r="C6" s="241" t="str">
        <f>'Annex 1 LV and HV charges_A'!C6</f>
        <v>07:00 - 16:00
19:00 - 23:00</v>
      </c>
      <c r="D6" s="85" t="str">
        <f>'Annex 1 LV and HV charges_A'!E6</f>
        <v>00:00 - 07:00
23:00 - 24:00</v>
      </c>
      <c r="E6" s="46"/>
      <c r="F6" s="437" t="str">
        <f>'Annex 1 LV and HV charges_A'!G6</f>
        <v>Monday to Friday 
(Including Bank Holidays)
November to February Inclusive</v>
      </c>
      <c r="G6" s="438" t="str">
        <f>'Annex 1 LV and HV charges_A'!H6</f>
        <v/>
      </c>
      <c r="H6" s="241" t="str">
        <f>'Annex 1 LV and HV charges_A'!I6</f>
        <v>16:00 - 19:00</v>
      </c>
      <c r="I6" s="241" t="str">
        <f>'Annex 1 LV and HV charges_A'!J6</f>
        <v>07:00 - 16:00
19:00 - 23:00</v>
      </c>
      <c r="J6" s="85" t="str">
        <f>'Annex 1 LV and HV charges_A'!K6</f>
        <v>00:00 - 07:00
23:00 - 24:00</v>
      </c>
      <c r="K6" s="46"/>
      <c r="L6" s="3"/>
      <c r="M6" s="3"/>
    </row>
    <row r="7" spans="1:13" ht="40" customHeight="1" x14ac:dyDescent="0.3">
      <c r="A7" s="102" t="str">
        <f>'Annex 1 LV and HV charges_A'!A7</f>
        <v>Saturday and Sunday
All Year</v>
      </c>
      <c r="B7" s="243" t="str">
        <f>'Annex 1 LV and HV charges_A'!B7</f>
        <v xml:space="preserve"> </v>
      </c>
      <c r="C7" s="174" t="str">
        <f>'Annex 1 LV and HV charges_A'!C7</f>
        <v xml:space="preserve"> </v>
      </c>
      <c r="D7" s="241" t="str">
        <f>'Annex 1 LV and HV charges_A'!E7</f>
        <v>00:00 - 24:00</v>
      </c>
      <c r="E7" s="46"/>
      <c r="F7" s="437" t="str">
        <f>'Annex 1 LV and HV charges_A'!G7</f>
        <v>Monday to Friday 
(Including Bank Holidays)
March to October Inclusive</v>
      </c>
      <c r="G7" s="438" t="str">
        <f>'Annex 1 LV and HV charges_A'!H7</f>
        <v/>
      </c>
      <c r="H7" s="243" t="str">
        <f>'Annex 1 LV and HV charges_A'!I7</f>
        <v/>
      </c>
      <c r="I7" s="241" t="str">
        <f>'Annex 1 LV and HV charges_A'!J7</f>
        <v>07:00 - 23:00</v>
      </c>
      <c r="J7" s="85" t="str">
        <f>'Annex 1 LV and HV charges_A'!K7</f>
        <v>00:00 - 07:00
23:00 - 24:00</v>
      </c>
      <c r="K7" s="46"/>
      <c r="L7" s="3"/>
      <c r="M7" s="3"/>
    </row>
    <row r="8" spans="1:13" ht="40" customHeight="1" x14ac:dyDescent="0.3">
      <c r="A8" s="242" t="str">
        <f>'Annex 1 LV and HV charges_A'!A8</f>
        <v>Notes</v>
      </c>
      <c r="B8" s="437" t="str">
        <f>'Annex 1 LV and HV charges_A'!B8</f>
        <v>All the above times are in UK Clock time</v>
      </c>
      <c r="C8" s="446" t="str">
        <f>'Annex 1 LV and HV charges_A'!C8</f>
        <v/>
      </c>
      <c r="D8" s="438" t="str">
        <f>'Annex 1 LV and HV charges_A'!D8</f>
        <v/>
      </c>
      <c r="E8" s="46"/>
      <c r="F8" s="437" t="str">
        <f>'Annex 1 LV and HV charges_A'!G8</f>
        <v>Saturday and Sunday
All Year</v>
      </c>
      <c r="G8" s="438" t="str">
        <f>'Annex 1 LV and HV charges_A'!H8</f>
        <v/>
      </c>
      <c r="H8" s="243" t="str">
        <f>'Annex 1 LV and HV charges_A'!I8</f>
        <v/>
      </c>
      <c r="I8" s="243" t="str">
        <f>'Annex 1 LV and HV charges_A'!J8</f>
        <v/>
      </c>
      <c r="J8" s="241" t="str">
        <f>'Annex 1 LV and HV charges_A'!K8</f>
        <v>00:00 - 24:00</v>
      </c>
      <c r="K8" s="46"/>
      <c r="L8" s="3"/>
      <c r="M8" s="3"/>
    </row>
    <row r="9" spans="1:13" s="42" customFormat="1" ht="40" customHeight="1" x14ac:dyDescent="0.3">
      <c r="B9" s="46"/>
      <c r="C9" s="46"/>
      <c r="D9" s="46"/>
      <c r="E9" s="48"/>
      <c r="F9" s="437" t="str">
        <f>'Annex 1 LV and HV charges_A'!G9</f>
        <v>Notes</v>
      </c>
      <c r="G9" s="438" t="str">
        <f>'Annex 1 LV and HV charges_A'!H9</f>
        <v/>
      </c>
      <c r="H9" s="437" t="str">
        <f>'Annex 1 LV and HV charges_A'!I9</f>
        <v>All times are in UK Clock time</v>
      </c>
      <c r="I9" s="446" t="str">
        <f>'Annex 1 LV and HV charges_A'!J9</f>
        <v/>
      </c>
      <c r="J9" s="438" t="str">
        <f>'Annex 1 LV and HV charges_A'!K9</f>
        <v/>
      </c>
      <c r="K9" s="31"/>
      <c r="L9" s="31"/>
    </row>
    <row r="10" spans="1:13" s="42" customFormat="1" ht="40" customHeight="1" x14ac:dyDescent="0.3">
      <c r="B10" s="46"/>
      <c r="C10" s="46"/>
      <c r="D10" s="413" t="s">
        <v>480</v>
      </c>
      <c r="E10" s="46"/>
      <c r="F10" s="324"/>
      <c r="G10" s="409" t="s">
        <v>480</v>
      </c>
      <c r="H10" s="325"/>
      <c r="I10" s="325"/>
      <c r="J10" s="325"/>
      <c r="K10" s="31"/>
      <c r="L10" s="31"/>
    </row>
    <row r="11" spans="1:13"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3" ht="35.049999999999997" customHeight="1" x14ac:dyDescent="0.3">
      <c r="A12" s="317" t="s">
        <v>777</v>
      </c>
      <c r="B12" s="24"/>
      <c r="C12" s="326" t="s">
        <v>630</v>
      </c>
      <c r="D12" s="80">
        <v>10.523</v>
      </c>
      <c r="E12" s="81">
        <v>0.44800000000000001</v>
      </c>
      <c r="F12" s="82">
        <v>8.3000000000000004E-2</v>
      </c>
      <c r="G12" s="318">
        <v>14.08</v>
      </c>
      <c r="H12" s="319"/>
      <c r="I12" s="320"/>
      <c r="J12" s="26"/>
      <c r="K12" s="1"/>
    </row>
    <row r="13" spans="1:13" ht="35.049999999999997" customHeight="1" x14ac:dyDescent="0.3">
      <c r="A13" s="317" t="s">
        <v>778</v>
      </c>
      <c r="B13" s="24"/>
      <c r="C13" s="326" t="s">
        <v>567</v>
      </c>
      <c r="D13" s="80">
        <v>10.523</v>
      </c>
      <c r="E13" s="81">
        <v>0.44800000000000001</v>
      </c>
      <c r="F13" s="82">
        <v>8.3000000000000004E-2</v>
      </c>
      <c r="G13" s="319"/>
      <c r="H13" s="319"/>
      <c r="I13" s="320"/>
      <c r="J13" s="26"/>
      <c r="K13" s="1"/>
    </row>
    <row r="14" spans="1:13" ht="35.049999999999997" customHeight="1" x14ac:dyDescent="0.3">
      <c r="A14" s="317" t="s">
        <v>779</v>
      </c>
      <c r="B14" s="24"/>
      <c r="C14" s="326" t="s">
        <v>631</v>
      </c>
      <c r="D14" s="80">
        <v>9.7449999999999992</v>
      </c>
      <c r="E14" s="81">
        <v>0.41499999999999998</v>
      </c>
      <c r="F14" s="82">
        <v>7.6999999999999999E-2</v>
      </c>
      <c r="G14" s="318">
        <v>2.88</v>
      </c>
      <c r="H14" s="319"/>
      <c r="I14" s="320"/>
      <c r="J14" s="26"/>
      <c r="K14" s="1"/>
    </row>
    <row r="15" spans="1:13" ht="35.049999999999997" customHeight="1" x14ac:dyDescent="0.3">
      <c r="A15" s="317" t="s">
        <v>780</v>
      </c>
      <c r="B15" s="24"/>
      <c r="C15" s="326" t="s">
        <v>631</v>
      </c>
      <c r="D15" s="80">
        <v>9.7449999999999992</v>
      </c>
      <c r="E15" s="81">
        <v>0.41499999999999998</v>
      </c>
      <c r="F15" s="82">
        <v>7.6999999999999999E-2</v>
      </c>
      <c r="G15" s="318">
        <v>3.65</v>
      </c>
      <c r="H15" s="319"/>
      <c r="I15" s="320"/>
      <c r="J15" s="26"/>
      <c r="K15" s="1"/>
    </row>
    <row r="16" spans="1:13" ht="35.049999999999997" customHeight="1" x14ac:dyDescent="0.3">
      <c r="A16" s="317" t="s">
        <v>781</v>
      </c>
      <c r="B16" s="24"/>
      <c r="C16" s="326" t="s">
        <v>631</v>
      </c>
      <c r="D16" s="80">
        <v>9.7449999999999992</v>
      </c>
      <c r="E16" s="81">
        <v>0.41499999999999998</v>
      </c>
      <c r="F16" s="82">
        <v>7.6999999999999999E-2</v>
      </c>
      <c r="G16" s="318">
        <v>7.18</v>
      </c>
      <c r="H16" s="319"/>
      <c r="I16" s="320"/>
      <c r="J16" s="26"/>
      <c r="K16" s="1"/>
    </row>
    <row r="17" spans="1:11" ht="35.049999999999997" customHeight="1" x14ac:dyDescent="0.3">
      <c r="A17" s="317" t="s">
        <v>782</v>
      </c>
      <c r="B17" s="24"/>
      <c r="C17" s="326" t="s">
        <v>631</v>
      </c>
      <c r="D17" s="80">
        <v>9.7449999999999992</v>
      </c>
      <c r="E17" s="81">
        <v>0.41499999999999998</v>
      </c>
      <c r="F17" s="82">
        <v>7.6999999999999999E-2</v>
      </c>
      <c r="G17" s="318">
        <v>13.61</v>
      </c>
      <c r="H17" s="319"/>
      <c r="I17" s="320"/>
      <c r="J17" s="26"/>
      <c r="K17" s="1"/>
    </row>
    <row r="18" spans="1:11" ht="35.049999999999997" customHeight="1" x14ac:dyDescent="0.3">
      <c r="A18" s="317" t="s">
        <v>783</v>
      </c>
      <c r="B18" s="24"/>
      <c r="C18" s="326" t="s">
        <v>631</v>
      </c>
      <c r="D18" s="80">
        <v>9.7449999999999992</v>
      </c>
      <c r="E18" s="81">
        <v>0.41499999999999998</v>
      </c>
      <c r="F18" s="82">
        <v>7.6999999999999999E-2</v>
      </c>
      <c r="G18" s="318">
        <v>36.020000000000003</v>
      </c>
      <c r="H18" s="319"/>
      <c r="I18" s="320"/>
      <c r="J18" s="26"/>
      <c r="K18" s="1"/>
    </row>
    <row r="19" spans="1:11" ht="35.049999999999997" customHeight="1" x14ac:dyDescent="0.3">
      <c r="A19" s="317" t="s">
        <v>574</v>
      </c>
      <c r="B19" s="24"/>
      <c r="C19" s="326" t="s">
        <v>569</v>
      </c>
      <c r="D19" s="80">
        <v>9.7449999999999992</v>
      </c>
      <c r="E19" s="81">
        <v>0.41499999999999998</v>
      </c>
      <c r="F19" s="82">
        <v>7.6999999999999999E-2</v>
      </c>
      <c r="G19" s="319"/>
      <c r="H19" s="319"/>
      <c r="I19" s="320"/>
      <c r="J19" s="26"/>
      <c r="K19" s="1"/>
    </row>
    <row r="20" spans="1:11" ht="35.049999999999997" customHeight="1" x14ac:dyDescent="0.3">
      <c r="A20" s="317" t="s">
        <v>784</v>
      </c>
      <c r="B20" s="17"/>
      <c r="C20" s="326">
        <v>0</v>
      </c>
      <c r="D20" s="80">
        <v>6.7</v>
      </c>
      <c r="E20" s="81">
        <v>0.27</v>
      </c>
      <c r="F20" s="82">
        <v>0.05</v>
      </c>
      <c r="G20" s="318">
        <v>7.54</v>
      </c>
      <c r="H20" s="318">
        <v>2.4900000000000002</v>
      </c>
      <c r="I20" s="321">
        <v>5.16</v>
      </c>
      <c r="J20" s="25">
        <v>0.23200000000000001</v>
      </c>
      <c r="K20" s="1"/>
    </row>
    <row r="21" spans="1:11" ht="35.049999999999997" customHeight="1" x14ac:dyDescent="0.3">
      <c r="A21" s="317" t="s">
        <v>785</v>
      </c>
      <c r="B21" s="24"/>
      <c r="C21" s="326">
        <v>0</v>
      </c>
      <c r="D21" s="80">
        <v>6.7</v>
      </c>
      <c r="E21" s="81">
        <v>0.27</v>
      </c>
      <c r="F21" s="82">
        <v>0.05</v>
      </c>
      <c r="G21" s="318">
        <v>67.31</v>
      </c>
      <c r="H21" s="318">
        <v>2.4900000000000002</v>
      </c>
      <c r="I21" s="321">
        <v>5.16</v>
      </c>
      <c r="J21" s="25">
        <v>0.23200000000000001</v>
      </c>
      <c r="K21" s="1"/>
    </row>
    <row r="22" spans="1:11" ht="35.049999999999997" customHeight="1" x14ac:dyDescent="0.3">
      <c r="A22" s="317" t="s">
        <v>786</v>
      </c>
      <c r="B22" s="17"/>
      <c r="C22" s="326">
        <v>0</v>
      </c>
      <c r="D22" s="80">
        <v>6.7</v>
      </c>
      <c r="E22" s="81">
        <v>0.27</v>
      </c>
      <c r="F22" s="82">
        <v>0.05</v>
      </c>
      <c r="G22" s="318">
        <v>97</v>
      </c>
      <c r="H22" s="318">
        <v>2.4900000000000002</v>
      </c>
      <c r="I22" s="321">
        <v>5.16</v>
      </c>
      <c r="J22" s="25">
        <v>0.23200000000000001</v>
      </c>
      <c r="K22" s="1"/>
    </row>
    <row r="23" spans="1:11" ht="35.049999999999997" customHeight="1" x14ac:dyDescent="0.3">
      <c r="A23" s="317" t="s">
        <v>787</v>
      </c>
      <c r="B23" s="17"/>
      <c r="C23" s="326">
        <v>0</v>
      </c>
      <c r="D23" s="80">
        <v>6.7</v>
      </c>
      <c r="E23" s="81">
        <v>0.27</v>
      </c>
      <c r="F23" s="82">
        <v>0.05</v>
      </c>
      <c r="G23" s="318">
        <v>159.81</v>
      </c>
      <c r="H23" s="318">
        <v>2.4900000000000002</v>
      </c>
      <c r="I23" s="321">
        <v>5.16</v>
      </c>
      <c r="J23" s="25">
        <v>0.23200000000000001</v>
      </c>
      <c r="K23" s="1"/>
    </row>
    <row r="24" spans="1:11" ht="35.049999999999997" customHeight="1" x14ac:dyDescent="0.3">
      <c r="A24" s="317" t="s">
        <v>788</v>
      </c>
      <c r="B24" s="17"/>
      <c r="C24" s="326">
        <v>0</v>
      </c>
      <c r="D24" s="80">
        <v>6.7</v>
      </c>
      <c r="E24" s="81">
        <v>0.27</v>
      </c>
      <c r="F24" s="82">
        <v>0.05</v>
      </c>
      <c r="G24" s="318">
        <v>334.36</v>
      </c>
      <c r="H24" s="318">
        <v>2.4900000000000002</v>
      </c>
      <c r="I24" s="321">
        <v>5.16</v>
      </c>
      <c r="J24" s="25">
        <v>0.23200000000000001</v>
      </c>
      <c r="K24" s="1"/>
    </row>
    <row r="25" spans="1:11" ht="35.049999999999997" customHeight="1" x14ac:dyDescent="0.3">
      <c r="A25" s="317" t="s">
        <v>575</v>
      </c>
      <c r="B25" s="24"/>
      <c r="C25" s="327" t="s">
        <v>608</v>
      </c>
      <c r="D25" s="83">
        <v>27.434999999999999</v>
      </c>
      <c r="E25" s="84">
        <v>1.0309999999999999</v>
      </c>
      <c r="F25" s="82">
        <v>0.71</v>
      </c>
      <c r="G25" s="319"/>
      <c r="H25" s="319"/>
      <c r="I25" s="320"/>
      <c r="J25" s="26"/>
      <c r="K25" s="1"/>
    </row>
    <row r="26" spans="1:11" ht="35.049999999999997" customHeight="1" x14ac:dyDescent="0.3">
      <c r="A26" s="317" t="s">
        <v>677</v>
      </c>
      <c r="B26" s="24"/>
      <c r="C26" s="327">
        <v>0</v>
      </c>
      <c r="D26" s="80">
        <v>-9.2870000000000008</v>
      </c>
      <c r="E26" s="81">
        <v>-0.39600000000000002</v>
      </c>
      <c r="F26" s="82">
        <v>-7.2999999999999995E-2</v>
      </c>
      <c r="G26" s="318">
        <v>0</v>
      </c>
      <c r="H26" s="319"/>
      <c r="I26" s="320"/>
      <c r="J26" s="26"/>
      <c r="K26" s="1"/>
    </row>
    <row r="27" spans="1:11" ht="35.049999999999997" customHeight="1" x14ac:dyDescent="0.3">
      <c r="A27" s="317" t="s">
        <v>678</v>
      </c>
      <c r="B27" s="24"/>
      <c r="C27" s="327">
        <v>0</v>
      </c>
      <c r="D27" s="80">
        <v>-9.2870000000000008</v>
      </c>
      <c r="E27" s="81">
        <v>-0.39600000000000002</v>
      </c>
      <c r="F27" s="82">
        <v>-7.2999999999999995E-2</v>
      </c>
      <c r="G27" s="318">
        <v>0</v>
      </c>
      <c r="H27" s="319"/>
      <c r="I27" s="320"/>
      <c r="J27" s="25">
        <v>0.3</v>
      </c>
      <c r="K27" s="1"/>
    </row>
    <row r="28" spans="1:11" ht="35.049999999999997" customHeight="1" x14ac:dyDescent="0.3">
      <c r="A28" s="322" t="s">
        <v>789</v>
      </c>
      <c r="B28" s="24"/>
      <c r="C28" s="327" t="s">
        <v>630</v>
      </c>
      <c r="D28" s="80">
        <v>8.2370000000000001</v>
      </c>
      <c r="E28" s="81">
        <v>0.35099999999999998</v>
      </c>
      <c r="F28" s="82">
        <v>6.5000000000000002E-2</v>
      </c>
      <c r="G28" s="318">
        <v>13.07</v>
      </c>
      <c r="H28" s="319"/>
      <c r="I28" s="320"/>
      <c r="J28" s="26"/>
      <c r="K28" s="1"/>
    </row>
    <row r="29" spans="1:11" ht="35.049999999999997" customHeight="1" x14ac:dyDescent="0.3">
      <c r="A29" s="322" t="s">
        <v>790</v>
      </c>
      <c r="B29" s="24"/>
      <c r="C29" s="327" t="s">
        <v>567</v>
      </c>
      <c r="D29" s="80">
        <v>8.2370000000000001</v>
      </c>
      <c r="E29" s="81">
        <v>0.35099999999999998</v>
      </c>
      <c r="F29" s="82">
        <v>6.5000000000000002E-2</v>
      </c>
      <c r="G29" s="319"/>
      <c r="H29" s="319"/>
      <c r="I29" s="320"/>
      <c r="J29" s="26"/>
      <c r="K29" s="1"/>
    </row>
    <row r="30" spans="1:11" ht="35.049999999999997" customHeight="1" x14ac:dyDescent="0.3">
      <c r="A30" s="322" t="s">
        <v>791</v>
      </c>
      <c r="B30" s="17"/>
      <c r="C30" s="327" t="s">
        <v>631</v>
      </c>
      <c r="D30" s="80">
        <v>7.6280000000000001</v>
      </c>
      <c r="E30" s="81">
        <v>0.32500000000000001</v>
      </c>
      <c r="F30" s="82">
        <v>0.06</v>
      </c>
      <c r="G30" s="318">
        <v>2.27</v>
      </c>
      <c r="H30" s="319"/>
      <c r="I30" s="320"/>
      <c r="J30" s="26"/>
      <c r="K30" s="1"/>
    </row>
    <row r="31" spans="1:11" ht="35.049999999999997" customHeight="1" x14ac:dyDescent="0.3">
      <c r="A31" s="322" t="s">
        <v>792</v>
      </c>
      <c r="B31" s="24"/>
      <c r="C31" s="327" t="s">
        <v>631</v>
      </c>
      <c r="D31" s="80">
        <v>7.6280000000000001</v>
      </c>
      <c r="E31" s="81">
        <v>0.32500000000000001</v>
      </c>
      <c r="F31" s="82">
        <v>0.06</v>
      </c>
      <c r="G31" s="318">
        <v>2.87</v>
      </c>
      <c r="H31" s="319"/>
      <c r="I31" s="320"/>
      <c r="J31" s="26"/>
      <c r="K31" s="1"/>
    </row>
    <row r="32" spans="1:11" ht="35.049999999999997" customHeight="1" x14ac:dyDescent="0.3">
      <c r="A32" s="322" t="s">
        <v>793</v>
      </c>
      <c r="B32" s="17"/>
      <c r="C32" s="327" t="s">
        <v>631</v>
      </c>
      <c r="D32" s="80">
        <v>7.6280000000000001</v>
      </c>
      <c r="E32" s="81">
        <v>0.32500000000000001</v>
      </c>
      <c r="F32" s="82">
        <v>0.06</v>
      </c>
      <c r="G32" s="318">
        <v>5.63</v>
      </c>
      <c r="H32" s="319"/>
      <c r="I32" s="320"/>
      <c r="J32" s="26"/>
      <c r="K32" s="1"/>
    </row>
    <row r="33" spans="1:11" ht="35.049999999999997" customHeight="1" x14ac:dyDescent="0.3">
      <c r="A33" s="322" t="s">
        <v>794</v>
      </c>
      <c r="B33" s="17"/>
      <c r="C33" s="327" t="s">
        <v>631</v>
      </c>
      <c r="D33" s="80">
        <v>7.6280000000000001</v>
      </c>
      <c r="E33" s="81">
        <v>0.32500000000000001</v>
      </c>
      <c r="F33" s="82">
        <v>0.06</v>
      </c>
      <c r="G33" s="318">
        <v>10.67</v>
      </c>
      <c r="H33" s="319"/>
      <c r="I33" s="320"/>
      <c r="J33" s="26"/>
      <c r="K33" s="1"/>
    </row>
    <row r="34" spans="1:11" ht="35.049999999999997" customHeight="1" x14ac:dyDescent="0.3">
      <c r="A34" s="322" t="s">
        <v>795</v>
      </c>
      <c r="B34" s="17"/>
      <c r="C34" s="327" t="s">
        <v>631</v>
      </c>
      <c r="D34" s="80">
        <v>7.6280000000000001</v>
      </c>
      <c r="E34" s="81">
        <v>0.32500000000000001</v>
      </c>
      <c r="F34" s="82">
        <v>0.06</v>
      </c>
      <c r="G34" s="318">
        <v>28.21</v>
      </c>
      <c r="H34" s="319"/>
      <c r="I34" s="320"/>
      <c r="J34" s="26"/>
      <c r="K34" s="1"/>
    </row>
    <row r="35" spans="1:11" ht="35.049999999999997" customHeight="1" x14ac:dyDescent="0.3">
      <c r="A35" s="322" t="s">
        <v>576</v>
      </c>
      <c r="B35" s="24"/>
      <c r="C35" s="327" t="s">
        <v>569</v>
      </c>
      <c r="D35" s="80">
        <v>7.6280000000000001</v>
      </c>
      <c r="E35" s="81">
        <v>0.32500000000000001</v>
      </c>
      <c r="F35" s="82">
        <v>0.06</v>
      </c>
      <c r="G35" s="319"/>
      <c r="H35" s="319"/>
      <c r="I35" s="320"/>
      <c r="J35" s="26"/>
      <c r="K35" s="1"/>
    </row>
    <row r="36" spans="1:11" ht="35.049999999999997" customHeight="1" x14ac:dyDescent="0.3">
      <c r="A36" s="322" t="s">
        <v>796</v>
      </c>
      <c r="B36" s="17"/>
      <c r="C36" s="327">
        <v>0</v>
      </c>
      <c r="D36" s="80">
        <v>5.2450000000000001</v>
      </c>
      <c r="E36" s="81">
        <v>0.21099999999999999</v>
      </c>
      <c r="F36" s="82">
        <v>3.9E-2</v>
      </c>
      <c r="G36" s="318">
        <v>5.92</v>
      </c>
      <c r="H36" s="318">
        <v>1.95</v>
      </c>
      <c r="I36" s="321">
        <v>4.04</v>
      </c>
      <c r="J36" s="25">
        <v>0.182</v>
      </c>
      <c r="K36" s="1"/>
    </row>
    <row r="37" spans="1:11" ht="35.049999999999997" customHeight="1" x14ac:dyDescent="0.3">
      <c r="A37" s="322" t="s">
        <v>797</v>
      </c>
      <c r="B37" s="24"/>
      <c r="C37" s="327">
        <v>0</v>
      </c>
      <c r="D37" s="80">
        <v>5.2450000000000001</v>
      </c>
      <c r="E37" s="81">
        <v>0.21099999999999999</v>
      </c>
      <c r="F37" s="82">
        <v>3.9E-2</v>
      </c>
      <c r="G37" s="318">
        <v>52.7</v>
      </c>
      <c r="H37" s="318">
        <v>1.95</v>
      </c>
      <c r="I37" s="321">
        <v>4.04</v>
      </c>
      <c r="J37" s="25">
        <v>0.182</v>
      </c>
      <c r="K37" s="1"/>
    </row>
    <row r="38" spans="1:11" ht="35.049999999999997" customHeight="1" x14ac:dyDescent="0.3">
      <c r="A38" s="322" t="s">
        <v>798</v>
      </c>
      <c r="B38" s="17"/>
      <c r="C38" s="327">
        <v>0</v>
      </c>
      <c r="D38" s="80">
        <v>5.2450000000000001</v>
      </c>
      <c r="E38" s="81">
        <v>0.21099999999999999</v>
      </c>
      <c r="F38" s="82">
        <v>3.9E-2</v>
      </c>
      <c r="G38" s="318">
        <v>75.94</v>
      </c>
      <c r="H38" s="318">
        <v>1.95</v>
      </c>
      <c r="I38" s="321">
        <v>4.04</v>
      </c>
      <c r="J38" s="25">
        <v>0.182</v>
      </c>
      <c r="K38" s="1"/>
    </row>
    <row r="39" spans="1:11" ht="35.049999999999997" customHeight="1" x14ac:dyDescent="0.3">
      <c r="A39" s="322" t="s">
        <v>799</v>
      </c>
      <c r="B39" s="17"/>
      <c r="C39" s="327">
        <v>0</v>
      </c>
      <c r="D39" s="80">
        <v>5.2450000000000001</v>
      </c>
      <c r="E39" s="81">
        <v>0.21099999999999999</v>
      </c>
      <c r="F39" s="82">
        <v>3.9E-2</v>
      </c>
      <c r="G39" s="318">
        <v>125.1</v>
      </c>
      <c r="H39" s="318">
        <v>1.95</v>
      </c>
      <c r="I39" s="321">
        <v>4.04</v>
      </c>
      <c r="J39" s="25">
        <v>0.182</v>
      </c>
      <c r="K39" s="1"/>
    </row>
    <row r="40" spans="1:11" ht="35.049999999999997" customHeight="1" x14ac:dyDescent="0.3">
      <c r="A40" s="322" t="s">
        <v>800</v>
      </c>
      <c r="B40" s="17"/>
      <c r="C40" s="327">
        <v>0</v>
      </c>
      <c r="D40" s="80">
        <v>5.2450000000000001</v>
      </c>
      <c r="E40" s="81">
        <v>0.21099999999999999</v>
      </c>
      <c r="F40" s="82">
        <v>3.9E-2</v>
      </c>
      <c r="G40" s="318">
        <v>261.74</v>
      </c>
      <c r="H40" s="318">
        <v>1.95</v>
      </c>
      <c r="I40" s="321">
        <v>4.04</v>
      </c>
      <c r="J40" s="25">
        <v>0.182</v>
      </c>
      <c r="K40" s="1"/>
    </row>
    <row r="41" spans="1:11" ht="35.049999999999997" customHeight="1" x14ac:dyDescent="0.3">
      <c r="A41" s="322" t="s">
        <v>801</v>
      </c>
      <c r="B41" s="17"/>
      <c r="C41" s="327">
        <v>0</v>
      </c>
      <c r="D41" s="80">
        <v>5.391</v>
      </c>
      <c r="E41" s="81">
        <v>0.19400000000000001</v>
      </c>
      <c r="F41" s="82">
        <v>3.6999999999999998E-2</v>
      </c>
      <c r="G41" s="318">
        <v>6.51</v>
      </c>
      <c r="H41" s="318">
        <v>4.01</v>
      </c>
      <c r="I41" s="321">
        <v>5.23</v>
      </c>
      <c r="J41" s="25">
        <v>0.17299999999999999</v>
      </c>
      <c r="K41" s="1"/>
    </row>
    <row r="42" spans="1:11" ht="35.049999999999997" customHeight="1" x14ac:dyDescent="0.3">
      <c r="A42" s="322" t="s">
        <v>802</v>
      </c>
      <c r="B42" s="24"/>
      <c r="C42" s="327">
        <v>0</v>
      </c>
      <c r="D42" s="80">
        <v>5.391</v>
      </c>
      <c r="E42" s="81">
        <v>0.19400000000000001</v>
      </c>
      <c r="F42" s="82">
        <v>3.6999999999999998E-2</v>
      </c>
      <c r="G42" s="318">
        <v>76.45</v>
      </c>
      <c r="H42" s="318">
        <v>4.01</v>
      </c>
      <c r="I42" s="321">
        <v>5.23</v>
      </c>
      <c r="J42" s="25">
        <v>0.17299999999999999</v>
      </c>
      <c r="K42" s="1"/>
    </row>
    <row r="43" spans="1:11" ht="35.049999999999997" customHeight="1" x14ac:dyDescent="0.3">
      <c r="A43" s="322" t="s">
        <v>803</v>
      </c>
      <c r="B43" s="17"/>
      <c r="C43" s="327">
        <v>0</v>
      </c>
      <c r="D43" s="80">
        <v>5.391</v>
      </c>
      <c r="E43" s="81">
        <v>0.19400000000000001</v>
      </c>
      <c r="F43" s="82">
        <v>3.6999999999999998E-2</v>
      </c>
      <c r="G43" s="318">
        <v>111.18</v>
      </c>
      <c r="H43" s="318">
        <v>4.01</v>
      </c>
      <c r="I43" s="321">
        <v>5.23</v>
      </c>
      <c r="J43" s="25">
        <v>0.17299999999999999</v>
      </c>
      <c r="K43" s="1"/>
    </row>
    <row r="44" spans="1:11" ht="35.049999999999997" customHeight="1" x14ac:dyDescent="0.3">
      <c r="A44" s="322" t="s">
        <v>804</v>
      </c>
      <c r="B44" s="17"/>
      <c r="C44" s="327">
        <v>0</v>
      </c>
      <c r="D44" s="80">
        <v>5.391</v>
      </c>
      <c r="E44" s="81">
        <v>0.19400000000000001</v>
      </c>
      <c r="F44" s="82">
        <v>3.6999999999999998E-2</v>
      </c>
      <c r="G44" s="318">
        <v>184.68</v>
      </c>
      <c r="H44" s="318">
        <v>4.01</v>
      </c>
      <c r="I44" s="321">
        <v>5.23</v>
      </c>
      <c r="J44" s="25">
        <v>0.17299999999999999</v>
      </c>
      <c r="K44" s="1"/>
    </row>
    <row r="45" spans="1:11" ht="35.049999999999997" customHeight="1" x14ac:dyDescent="0.3">
      <c r="A45" s="322" t="s">
        <v>805</v>
      </c>
      <c r="B45" s="17"/>
      <c r="C45" s="327">
        <v>0</v>
      </c>
      <c r="D45" s="80">
        <v>5.391</v>
      </c>
      <c r="E45" s="81">
        <v>0.19400000000000001</v>
      </c>
      <c r="F45" s="82">
        <v>3.6999999999999998E-2</v>
      </c>
      <c r="G45" s="318">
        <v>388.93</v>
      </c>
      <c r="H45" s="318">
        <v>4.01</v>
      </c>
      <c r="I45" s="321">
        <v>5.23</v>
      </c>
      <c r="J45" s="25">
        <v>0.17299999999999999</v>
      </c>
      <c r="K45" s="1"/>
    </row>
    <row r="46" spans="1:11" ht="35.049999999999997" customHeight="1" x14ac:dyDescent="0.3">
      <c r="A46" s="322" t="s">
        <v>806</v>
      </c>
      <c r="B46" s="17"/>
      <c r="C46" s="327">
        <v>0</v>
      </c>
      <c r="D46" s="80">
        <v>4.9459999999999997</v>
      </c>
      <c r="E46" s="81">
        <v>0.16</v>
      </c>
      <c r="F46" s="82">
        <v>3.1E-2</v>
      </c>
      <c r="G46" s="318">
        <v>97.32</v>
      </c>
      <c r="H46" s="318">
        <v>3.72</v>
      </c>
      <c r="I46" s="321">
        <v>5.2</v>
      </c>
      <c r="J46" s="25">
        <v>0.156</v>
      </c>
      <c r="K46" s="1"/>
    </row>
    <row r="47" spans="1:11" ht="35.049999999999997" customHeight="1" x14ac:dyDescent="0.3">
      <c r="A47" s="322" t="s">
        <v>807</v>
      </c>
      <c r="B47" s="17"/>
      <c r="C47" s="327">
        <v>0</v>
      </c>
      <c r="D47" s="80">
        <v>4.9459999999999997</v>
      </c>
      <c r="E47" s="81">
        <v>0.16</v>
      </c>
      <c r="F47" s="82">
        <v>3.1E-2</v>
      </c>
      <c r="G47" s="318">
        <v>566.54999999999995</v>
      </c>
      <c r="H47" s="318">
        <v>3.72</v>
      </c>
      <c r="I47" s="321">
        <v>5.2</v>
      </c>
      <c r="J47" s="25">
        <v>0.156</v>
      </c>
      <c r="K47" s="1"/>
    </row>
    <row r="48" spans="1:11" ht="35.049999999999997" customHeight="1" x14ac:dyDescent="0.3">
      <c r="A48" s="322" t="s">
        <v>808</v>
      </c>
      <c r="B48" s="24"/>
      <c r="C48" s="327">
        <v>0</v>
      </c>
      <c r="D48" s="80">
        <v>4.9459999999999997</v>
      </c>
      <c r="E48" s="81">
        <v>0.16</v>
      </c>
      <c r="F48" s="82">
        <v>3.1E-2</v>
      </c>
      <c r="G48" s="318">
        <v>1279.22</v>
      </c>
      <c r="H48" s="318">
        <v>3.72</v>
      </c>
      <c r="I48" s="321">
        <v>5.2</v>
      </c>
      <c r="J48" s="25">
        <v>0.156</v>
      </c>
      <c r="K48" s="1"/>
    </row>
    <row r="49" spans="1:11" ht="35.049999999999997" customHeight="1" x14ac:dyDescent="0.3">
      <c r="A49" s="322" t="s">
        <v>809</v>
      </c>
      <c r="B49" s="17"/>
      <c r="C49" s="327">
        <v>0</v>
      </c>
      <c r="D49" s="80">
        <v>4.9459999999999997</v>
      </c>
      <c r="E49" s="81">
        <v>0.16</v>
      </c>
      <c r="F49" s="82">
        <v>3.1E-2</v>
      </c>
      <c r="G49" s="318">
        <v>2516.8000000000002</v>
      </c>
      <c r="H49" s="318">
        <v>3.72</v>
      </c>
      <c r="I49" s="321">
        <v>5.2</v>
      </c>
      <c r="J49" s="25">
        <v>0.156</v>
      </c>
      <c r="K49" s="1"/>
    </row>
    <row r="50" spans="1:11" ht="35.049999999999997" customHeight="1" x14ac:dyDescent="0.3">
      <c r="A50" s="322" t="s">
        <v>810</v>
      </c>
      <c r="B50" s="17"/>
      <c r="C50" s="327">
        <v>0</v>
      </c>
      <c r="D50" s="80">
        <v>4.9459999999999997</v>
      </c>
      <c r="E50" s="81">
        <v>0.16</v>
      </c>
      <c r="F50" s="82">
        <v>3.1E-2</v>
      </c>
      <c r="G50" s="318">
        <v>6012.19</v>
      </c>
      <c r="H50" s="318">
        <v>3.72</v>
      </c>
      <c r="I50" s="321">
        <v>5.2</v>
      </c>
      <c r="J50" s="25">
        <v>0.156</v>
      </c>
      <c r="K50" s="1"/>
    </row>
    <row r="51" spans="1:11" ht="35.049999999999997" customHeight="1" x14ac:dyDescent="0.3">
      <c r="A51" s="322" t="s">
        <v>577</v>
      </c>
      <c r="B51" s="24"/>
      <c r="C51" s="327" t="s">
        <v>608</v>
      </c>
      <c r="D51" s="83">
        <v>21.475999999999999</v>
      </c>
      <c r="E51" s="84">
        <v>0.80700000000000005</v>
      </c>
      <c r="F51" s="82">
        <v>0.55600000000000005</v>
      </c>
      <c r="G51" s="319"/>
      <c r="H51" s="319"/>
      <c r="I51" s="320"/>
      <c r="J51" s="26"/>
      <c r="K51" s="1"/>
    </row>
    <row r="52" spans="1:11" ht="35.049999999999997" customHeight="1" x14ac:dyDescent="0.3">
      <c r="A52" s="322" t="s">
        <v>679</v>
      </c>
      <c r="B52" s="24"/>
      <c r="C52" s="327">
        <v>0</v>
      </c>
      <c r="D52" s="80">
        <v>-9.2870000000000008</v>
      </c>
      <c r="E52" s="81">
        <v>-0.39600000000000002</v>
      </c>
      <c r="F52" s="82">
        <v>-7.2999999999999995E-2</v>
      </c>
      <c r="G52" s="318">
        <v>0</v>
      </c>
      <c r="H52" s="319"/>
      <c r="I52" s="320"/>
      <c r="J52" s="26"/>
      <c r="K52" s="1"/>
    </row>
    <row r="53" spans="1:11" ht="35.049999999999997" customHeight="1" x14ac:dyDescent="0.3">
      <c r="A53" s="322" t="s">
        <v>680</v>
      </c>
      <c r="B53" s="323"/>
      <c r="C53" s="327">
        <v>0</v>
      </c>
      <c r="D53" s="80">
        <v>-8.2840000000000007</v>
      </c>
      <c r="E53" s="81">
        <v>-0.34100000000000003</v>
      </c>
      <c r="F53" s="82">
        <v>-6.3E-2</v>
      </c>
      <c r="G53" s="318">
        <v>0</v>
      </c>
      <c r="H53" s="319"/>
      <c r="I53" s="320"/>
      <c r="J53" s="26"/>
      <c r="K53" s="1"/>
    </row>
    <row r="54" spans="1:11" ht="35.049999999999997" customHeight="1" x14ac:dyDescent="0.3">
      <c r="A54" s="322" t="s">
        <v>591</v>
      </c>
      <c r="B54" s="24"/>
      <c r="C54" s="327">
        <v>0</v>
      </c>
      <c r="D54" s="80">
        <v>-9.2870000000000008</v>
      </c>
      <c r="E54" s="81">
        <v>-0.39600000000000002</v>
      </c>
      <c r="F54" s="82">
        <v>-7.2999999999999995E-2</v>
      </c>
      <c r="G54" s="318">
        <v>0</v>
      </c>
      <c r="H54" s="319"/>
      <c r="I54" s="320"/>
      <c r="J54" s="25">
        <v>0.3</v>
      </c>
      <c r="K54" s="1"/>
    </row>
    <row r="55" spans="1:11" ht="35.049999999999997" customHeight="1" x14ac:dyDescent="0.3">
      <c r="A55" s="322" t="s">
        <v>681</v>
      </c>
      <c r="B55" s="24"/>
      <c r="C55" s="327">
        <v>0</v>
      </c>
      <c r="D55" s="80">
        <v>-8.2840000000000007</v>
      </c>
      <c r="E55" s="81">
        <v>-0.34100000000000003</v>
      </c>
      <c r="F55" s="82">
        <v>-6.3E-2</v>
      </c>
      <c r="G55" s="318">
        <v>0</v>
      </c>
      <c r="H55" s="319"/>
      <c r="I55" s="320"/>
      <c r="J55" s="25">
        <v>0.26500000000000001</v>
      </c>
      <c r="K55" s="1"/>
    </row>
    <row r="56" spans="1:11" ht="35.049999999999997" customHeight="1" x14ac:dyDescent="0.3">
      <c r="A56" s="322" t="s">
        <v>592</v>
      </c>
      <c r="B56" s="24"/>
      <c r="C56" s="327">
        <v>0</v>
      </c>
      <c r="D56" s="80">
        <v>-6.1219999999999999</v>
      </c>
      <c r="E56" s="81">
        <v>-0.216</v>
      </c>
      <c r="F56" s="82">
        <v>-4.1000000000000002E-2</v>
      </c>
      <c r="G56" s="318">
        <v>0</v>
      </c>
      <c r="H56" s="319"/>
      <c r="I56" s="320"/>
      <c r="J56" s="25">
        <v>0.217</v>
      </c>
      <c r="K56" s="1"/>
    </row>
    <row r="57" spans="1:11" ht="35.049999999999997" customHeight="1" x14ac:dyDescent="0.3">
      <c r="A57" s="317" t="s">
        <v>811</v>
      </c>
      <c r="B57" s="24"/>
      <c r="C57" s="327" t="s">
        <v>630</v>
      </c>
      <c r="D57" s="80">
        <v>7.0259999999999998</v>
      </c>
      <c r="E57" s="81">
        <v>0.29899999999999999</v>
      </c>
      <c r="F57" s="82">
        <v>5.5E-2</v>
      </c>
      <c r="G57" s="318">
        <v>12.54</v>
      </c>
      <c r="H57" s="319"/>
      <c r="I57" s="320"/>
      <c r="J57" s="26"/>
      <c r="K57" s="1"/>
    </row>
    <row r="58" spans="1:11" ht="35.049999999999997" customHeight="1" x14ac:dyDescent="0.3">
      <c r="A58" s="317" t="s">
        <v>812</v>
      </c>
      <c r="B58" s="24"/>
      <c r="C58" s="327" t="s">
        <v>567</v>
      </c>
      <c r="D58" s="80">
        <v>7.0259999999999998</v>
      </c>
      <c r="E58" s="81">
        <v>0.29899999999999999</v>
      </c>
      <c r="F58" s="82">
        <v>5.5E-2</v>
      </c>
      <c r="G58" s="319"/>
      <c r="H58" s="319"/>
      <c r="I58" s="320"/>
      <c r="J58" s="26"/>
      <c r="K58" s="1"/>
    </row>
    <row r="59" spans="1:11" ht="35.049999999999997" customHeight="1" x14ac:dyDescent="0.3">
      <c r="A59" s="317" t="s">
        <v>813</v>
      </c>
      <c r="B59" s="17"/>
      <c r="C59" s="327" t="s">
        <v>631</v>
      </c>
      <c r="D59" s="80">
        <v>6.5060000000000002</v>
      </c>
      <c r="E59" s="81">
        <v>0.27700000000000002</v>
      </c>
      <c r="F59" s="82">
        <v>5.0999999999999997E-2</v>
      </c>
      <c r="G59" s="318">
        <v>1.94</v>
      </c>
      <c r="H59" s="319"/>
      <c r="I59" s="320"/>
      <c r="J59" s="26"/>
      <c r="K59" s="1"/>
    </row>
    <row r="60" spans="1:11" ht="35.049999999999997" customHeight="1" x14ac:dyDescent="0.3">
      <c r="A60" s="317" t="s">
        <v>814</v>
      </c>
      <c r="B60" s="24"/>
      <c r="C60" s="327" t="s">
        <v>631</v>
      </c>
      <c r="D60" s="80">
        <v>6.5060000000000002</v>
      </c>
      <c r="E60" s="81">
        <v>0.27700000000000002</v>
      </c>
      <c r="F60" s="82">
        <v>5.0999999999999997E-2</v>
      </c>
      <c r="G60" s="318">
        <v>2.4500000000000002</v>
      </c>
      <c r="H60" s="319"/>
      <c r="I60" s="320"/>
      <c r="J60" s="26"/>
      <c r="K60" s="1"/>
    </row>
    <row r="61" spans="1:11" ht="35.049999999999997" customHeight="1" x14ac:dyDescent="0.3">
      <c r="A61" s="317" t="s">
        <v>815</v>
      </c>
      <c r="B61" s="17"/>
      <c r="C61" s="327" t="s">
        <v>631</v>
      </c>
      <c r="D61" s="80">
        <v>6.5060000000000002</v>
      </c>
      <c r="E61" s="81">
        <v>0.27700000000000002</v>
      </c>
      <c r="F61" s="82">
        <v>5.0999999999999997E-2</v>
      </c>
      <c r="G61" s="318">
        <v>4.8099999999999996</v>
      </c>
      <c r="H61" s="319"/>
      <c r="I61" s="320"/>
      <c r="J61" s="26"/>
      <c r="K61" s="1"/>
    </row>
    <row r="62" spans="1:11" ht="35.049999999999997" customHeight="1" x14ac:dyDescent="0.3">
      <c r="A62" s="317" t="s">
        <v>816</v>
      </c>
      <c r="B62" s="17"/>
      <c r="C62" s="327" t="s">
        <v>631</v>
      </c>
      <c r="D62" s="80">
        <v>6.5060000000000002</v>
      </c>
      <c r="E62" s="81">
        <v>0.27700000000000002</v>
      </c>
      <c r="F62" s="82">
        <v>5.0999999999999997E-2</v>
      </c>
      <c r="G62" s="318">
        <v>9.11</v>
      </c>
      <c r="H62" s="319"/>
      <c r="I62" s="320"/>
      <c r="J62" s="26"/>
      <c r="K62" s="1"/>
    </row>
    <row r="63" spans="1:11" ht="35.049999999999997" customHeight="1" x14ac:dyDescent="0.3">
      <c r="A63" s="317" t="s">
        <v>817</v>
      </c>
      <c r="B63" s="17"/>
      <c r="C63" s="327" t="s">
        <v>631</v>
      </c>
      <c r="D63" s="80">
        <v>6.5060000000000002</v>
      </c>
      <c r="E63" s="81">
        <v>0.27700000000000002</v>
      </c>
      <c r="F63" s="82">
        <v>5.0999999999999997E-2</v>
      </c>
      <c r="G63" s="318">
        <v>24.07</v>
      </c>
      <c r="H63" s="319"/>
      <c r="I63" s="320"/>
      <c r="J63" s="26"/>
      <c r="K63" s="1"/>
    </row>
    <row r="64" spans="1:11" ht="35.049999999999997" customHeight="1" x14ac:dyDescent="0.3">
      <c r="A64" s="317" t="s">
        <v>578</v>
      </c>
      <c r="B64" s="24"/>
      <c r="C64" s="327" t="s">
        <v>569</v>
      </c>
      <c r="D64" s="80">
        <v>6.5060000000000002</v>
      </c>
      <c r="E64" s="81">
        <v>0.27700000000000002</v>
      </c>
      <c r="F64" s="82">
        <v>5.0999999999999997E-2</v>
      </c>
      <c r="G64" s="319"/>
      <c r="H64" s="319"/>
      <c r="I64" s="320"/>
      <c r="J64" s="26"/>
      <c r="K64" s="1"/>
    </row>
    <row r="65" spans="1:11" ht="35.049999999999997" customHeight="1" x14ac:dyDescent="0.3">
      <c r="A65" s="317" t="s">
        <v>818</v>
      </c>
      <c r="B65" s="17"/>
      <c r="C65" s="327">
        <v>0</v>
      </c>
      <c r="D65" s="80">
        <v>4.4729999999999999</v>
      </c>
      <c r="E65" s="81">
        <v>0.18</v>
      </c>
      <c r="F65" s="82">
        <v>3.4000000000000002E-2</v>
      </c>
      <c r="G65" s="318">
        <v>5.05</v>
      </c>
      <c r="H65" s="318">
        <v>1.66</v>
      </c>
      <c r="I65" s="321">
        <v>3.45</v>
      </c>
      <c r="J65" s="25">
        <v>0.155</v>
      </c>
      <c r="K65" s="1"/>
    </row>
    <row r="66" spans="1:11" ht="35.049999999999997" customHeight="1" x14ac:dyDescent="0.3">
      <c r="A66" s="317" t="s">
        <v>819</v>
      </c>
      <c r="B66" s="24"/>
      <c r="C66" s="327">
        <v>0</v>
      </c>
      <c r="D66" s="80">
        <v>4.4729999999999999</v>
      </c>
      <c r="E66" s="81">
        <v>0.18</v>
      </c>
      <c r="F66" s="82">
        <v>3.4000000000000002E-2</v>
      </c>
      <c r="G66" s="318">
        <v>44.96</v>
      </c>
      <c r="H66" s="318">
        <v>1.66</v>
      </c>
      <c r="I66" s="321">
        <v>3.45</v>
      </c>
      <c r="J66" s="25">
        <v>0.155</v>
      </c>
      <c r="K66" s="1"/>
    </row>
    <row r="67" spans="1:11" ht="35.049999999999997" customHeight="1" x14ac:dyDescent="0.3">
      <c r="A67" s="317" t="s">
        <v>820</v>
      </c>
      <c r="B67" s="17"/>
      <c r="C67" s="327">
        <v>0</v>
      </c>
      <c r="D67" s="80">
        <v>4.4729999999999999</v>
      </c>
      <c r="E67" s="81">
        <v>0.18</v>
      </c>
      <c r="F67" s="82">
        <v>3.4000000000000002E-2</v>
      </c>
      <c r="G67" s="318">
        <v>64.78</v>
      </c>
      <c r="H67" s="318">
        <v>1.66</v>
      </c>
      <c r="I67" s="321">
        <v>3.45</v>
      </c>
      <c r="J67" s="25">
        <v>0.155</v>
      </c>
      <c r="K67" s="1"/>
    </row>
    <row r="68" spans="1:11" ht="35.049999999999997" customHeight="1" x14ac:dyDescent="0.3">
      <c r="A68" s="317" t="s">
        <v>821</v>
      </c>
      <c r="B68" s="17"/>
      <c r="C68" s="327">
        <v>0</v>
      </c>
      <c r="D68" s="80">
        <v>4.4729999999999999</v>
      </c>
      <c r="E68" s="81">
        <v>0.18</v>
      </c>
      <c r="F68" s="82">
        <v>3.4000000000000002E-2</v>
      </c>
      <c r="G68" s="318">
        <v>106.71</v>
      </c>
      <c r="H68" s="318">
        <v>1.66</v>
      </c>
      <c r="I68" s="321">
        <v>3.45</v>
      </c>
      <c r="J68" s="25">
        <v>0.155</v>
      </c>
    </row>
    <row r="69" spans="1:11" ht="35.049999999999997" customHeight="1" x14ac:dyDescent="0.3">
      <c r="A69" s="317" t="s">
        <v>822</v>
      </c>
      <c r="B69" s="17"/>
      <c r="C69" s="327">
        <v>0</v>
      </c>
      <c r="D69" s="80">
        <v>4.4729999999999999</v>
      </c>
      <c r="E69" s="81">
        <v>0.18</v>
      </c>
      <c r="F69" s="82">
        <v>3.4000000000000002E-2</v>
      </c>
      <c r="G69" s="318">
        <v>223.25</v>
      </c>
      <c r="H69" s="318">
        <v>1.66</v>
      </c>
      <c r="I69" s="321">
        <v>3.45</v>
      </c>
      <c r="J69" s="25">
        <v>0.155</v>
      </c>
    </row>
    <row r="70" spans="1:11" ht="35.049999999999997" customHeight="1" x14ac:dyDescent="0.3">
      <c r="A70" s="317" t="s">
        <v>823</v>
      </c>
      <c r="B70" s="17"/>
      <c r="C70" s="327">
        <v>0</v>
      </c>
      <c r="D70" s="80">
        <v>4.5069999999999997</v>
      </c>
      <c r="E70" s="81">
        <v>0.16200000000000001</v>
      </c>
      <c r="F70" s="82">
        <v>3.1E-2</v>
      </c>
      <c r="G70" s="318">
        <v>5.45</v>
      </c>
      <c r="H70" s="318">
        <v>3.35</v>
      </c>
      <c r="I70" s="321">
        <v>4.37</v>
      </c>
      <c r="J70" s="25">
        <v>0.14499999999999999</v>
      </c>
    </row>
    <row r="71" spans="1:11" ht="35.049999999999997" customHeight="1" x14ac:dyDescent="0.3">
      <c r="A71" s="317" t="s">
        <v>824</v>
      </c>
      <c r="B71" s="24"/>
      <c r="C71" s="327">
        <v>0</v>
      </c>
      <c r="D71" s="80">
        <v>4.5069999999999997</v>
      </c>
      <c r="E71" s="81">
        <v>0.16200000000000001</v>
      </c>
      <c r="F71" s="82">
        <v>3.1E-2</v>
      </c>
      <c r="G71" s="318">
        <v>63.92</v>
      </c>
      <c r="H71" s="318">
        <v>3.35</v>
      </c>
      <c r="I71" s="321">
        <v>4.37</v>
      </c>
      <c r="J71" s="25">
        <v>0.14499999999999999</v>
      </c>
    </row>
    <row r="72" spans="1:11" ht="35.049999999999997" customHeight="1" x14ac:dyDescent="0.3">
      <c r="A72" s="317" t="s">
        <v>825</v>
      </c>
      <c r="B72" s="17"/>
      <c r="C72" s="327">
        <v>0</v>
      </c>
      <c r="D72" s="80">
        <v>4.5069999999999997</v>
      </c>
      <c r="E72" s="81">
        <v>0.16200000000000001</v>
      </c>
      <c r="F72" s="82">
        <v>3.1E-2</v>
      </c>
      <c r="G72" s="318">
        <v>92.96</v>
      </c>
      <c r="H72" s="318">
        <v>3.35</v>
      </c>
      <c r="I72" s="321">
        <v>4.37</v>
      </c>
      <c r="J72" s="25">
        <v>0.14499999999999999</v>
      </c>
    </row>
    <row r="73" spans="1:11" ht="35.049999999999997" customHeight="1" x14ac:dyDescent="0.3">
      <c r="A73" s="317" t="s">
        <v>826</v>
      </c>
      <c r="B73" s="17"/>
      <c r="C73" s="327">
        <v>0</v>
      </c>
      <c r="D73" s="80">
        <v>4.5069999999999997</v>
      </c>
      <c r="E73" s="81">
        <v>0.16200000000000001</v>
      </c>
      <c r="F73" s="82">
        <v>3.1E-2</v>
      </c>
      <c r="G73" s="318">
        <v>154.4</v>
      </c>
      <c r="H73" s="318">
        <v>3.35</v>
      </c>
      <c r="I73" s="321">
        <v>4.37</v>
      </c>
      <c r="J73" s="25">
        <v>0.14499999999999999</v>
      </c>
    </row>
    <row r="74" spans="1:11" ht="35.049999999999997" customHeight="1" x14ac:dyDescent="0.3">
      <c r="A74" s="317" t="s">
        <v>827</v>
      </c>
      <c r="B74" s="17"/>
      <c r="C74" s="327">
        <v>0</v>
      </c>
      <c r="D74" s="80">
        <v>4.5069999999999997</v>
      </c>
      <c r="E74" s="81">
        <v>0.16200000000000001</v>
      </c>
      <c r="F74" s="82">
        <v>3.1E-2</v>
      </c>
      <c r="G74" s="318">
        <v>325.14999999999998</v>
      </c>
      <c r="H74" s="318">
        <v>3.35</v>
      </c>
      <c r="I74" s="321">
        <v>4.37</v>
      </c>
      <c r="J74" s="25">
        <v>0.14499999999999999</v>
      </c>
    </row>
    <row r="75" spans="1:11" ht="35.049999999999997" customHeight="1" x14ac:dyDescent="0.3">
      <c r="A75" s="317" t="s">
        <v>828</v>
      </c>
      <c r="B75" s="17"/>
      <c r="C75" s="327">
        <v>0</v>
      </c>
      <c r="D75" s="80">
        <v>4.0999999999999996</v>
      </c>
      <c r="E75" s="81">
        <v>0.13300000000000001</v>
      </c>
      <c r="F75" s="82">
        <v>2.5999999999999999E-2</v>
      </c>
      <c r="G75" s="318">
        <v>80.680000000000007</v>
      </c>
      <c r="H75" s="318">
        <v>3.08</v>
      </c>
      <c r="I75" s="321">
        <v>4.3099999999999996</v>
      </c>
      <c r="J75" s="25">
        <v>0.13</v>
      </c>
    </row>
    <row r="76" spans="1:11" ht="35.049999999999997" customHeight="1" x14ac:dyDescent="0.3">
      <c r="A76" s="317" t="s">
        <v>829</v>
      </c>
      <c r="B76" s="24"/>
      <c r="C76" s="327">
        <v>0</v>
      </c>
      <c r="D76" s="80">
        <v>4.0999999999999996</v>
      </c>
      <c r="E76" s="81">
        <v>0.13300000000000001</v>
      </c>
      <c r="F76" s="82">
        <v>2.5999999999999999E-2</v>
      </c>
      <c r="G76" s="318">
        <v>469.65</v>
      </c>
      <c r="H76" s="318">
        <v>3.08</v>
      </c>
      <c r="I76" s="321">
        <v>4.3099999999999996</v>
      </c>
      <c r="J76" s="25">
        <v>0.13</v>
      </c>
    </row>
    <row r="77" spans="1:11" ht="35.049999999999997" customHeight="1" x14ac:dyDescent="0.3">
      <c r="A77" s="317" t="s">
        <v>830</v>
      </c>
      <c r="B77" s="17"/>
      <c r="C77" s="327">
        <v>0</v>
      </c>
      <c r="D77" s="80">
        <v>4.0999999999999996</v>
      </c>
      <c r="E77" s="81">
        <v>0.13300000000000001</v>
      </c>
      <c r="F77" s="82">
        <v>2.5999999999999999E-2</v>
      </c>
      <c r="G77" s="318">
        <v>1060.42</v>
      </c>
      <c r="H77" s="318">
        <v>3.08</v>
      </c>
      <c r="I77" s="321">
        <v>4.3099999999999996</v>
      </c>
      <c r="J77" s="25">
        <v>0.13</v>
      </c>
    </row>
    <row r="78" spans="1:11" ht="35.049999999999997" customHeight="1" x14ac:dyDescent="0.3">
      <c r="A78" s="317" t="s">
        <v>831</v>
      </c>
      <c r="B78" s="17"/>
      <c r="C78" s="327">
        <v>0</v>
      </c>
      <c r="D78" s="80">
        <v>4.0999999999999996</v>
      </c>
      <c r="E78" s="81">
        <v>0.13300000000000001</v>
      </c>
      <c r="F78" s="82">
        <v>2.5999999999999999E-2</v>
      </c>
      <c r="G78" s="318">
        <v>2086.3200000000002</v>
      </c>
      <c r="H78" s="318">
        <v>3.08</v>
      </c>
      <c r="I78" s="321">
        <v>4.3099999999999996</v>
      </c>
      <c r="J78" s="25">
        <v>0.13</v>
      </c>
    </row>
    <row r="79" spans="1:11" ht="35.049999999999997" customHeight="1" x14ac:dyDescent="0.3">
      <c r="A79" s="317" t="s">
        <v>832</v>
      </c>
      <c r="B79" s="17"/>
      <c r="C79" s="327">
        <v>0</v>
      </c>
      <c r="D79" s="80">
        <v>4.0999999999999996</v>
      </c>
      <c r="E79" s="81">
        <v>0.13300000000000001</v>
      </c>
      <c r="F79" s="82">
        <v>2.5999999999999999E-2</v>
      </c>
      <c r="G79" s="318">
        <v>4983.83</v>
      </c>
      <c r="H79" s="318">
        <v>3.08</v>
      </c>
      <c r="I79" s="321">
        <v>4.3099999999999996</v>
      </c>
      <c r="J79" s="25">
        <v>0.13</v>
      </c>
    </row>
    <row r="80" spans="1:11" ht="35.049999999999997" customHeight="1" x14ac:dyDescent="0.3">
      <c r="A80" s="317" t="s">
        <v>579</v>
      </c>
      <c r="B80" s="24"/>
      <c r="C80" s="327" t="s">
        <v>608</v>
      </c>
      <c r="D80" s="83">
        <v>18.317</v>
      </c>
      <c r="E80" s="84">
        <v>0.68799999999999994</v>
      </c>
      <c r="F80" s="82">
        <v>0.47399999999999998</v>
      </c>
      <c r="G80" s="319"/>
      <c r="H80" s="319"/>
      <c r="I80" s="320"/>
      <c r="J80" s="26"/>
    </row>
    <row r="81" spans="1:10" ht="35.049999999999997" customHeight="1" x14ac:dyDescent="0.3">
      <c r="A81" s="317" t="s">
        <v>682</v>
      </c>
      <c r="B81" s="24"/>
      <c r="C81" s="327">
        <v>0</v>
      </c>
      <c r="D81" s="80">
        <v>-6.1959999999999997</v>
      </c>
      <c r="E81" s="81">
        <v>-0.26400000000000001</v>
      </c>
      <c r="F81" s="82">
        <v>-4.9000000000000002E-2</v>
      </c>
      <c r="G81" s="318">
        <v>0</v>
      </c>
      <c r="H81" s="319"/>
      <c r="I81" s="320"/>
      <c r="J81" s="26"/>
    </row>
    <row r="82" spans="1:10" ht="35.049999999999997" customHeight="1" x14ac:dyDescent="0.3">
      <c r="A82" s="317" t="s">
        <v>683</v>
      </c>
      <c r="B82" s="323"/>
      <c r="C82" s="327">
        <v>0</v>
      </c>
      <c r="D82" s="80">
        <v>-6.0979999999999999</v>
      </c>
      <c r="E82" s="81">
        <v>-0.251</v>
      </c>
      <c r="F82" s="82">
        <v>-4.7E-2</v>
      </c>
      <c r="G82" s="318">
        <v>0</v>
      </c>
      <c r="H82" s="319"/>
      <c r="I82" s="320"/>
      <c r="J82" s="26"/>
    </row>
    <row r="83" spans="1:10" ht="35.049999999999997" customHeight="1" x14ac:dyDescent="0.3">
      <c r="A83" s="317" t="s">
        <v>684</v>
      </c>
      <c r="B83" s="24"/>
      <c r="C83" s="327">
        <v>0</v>
      </c>
      <c r="D83" s="80">
        <v>-6.1959999999999997</v>
      </c>
      <c r="E83" s="81">
        <v>-0.26400000000000001</v>
      </c>
      <c r="F83" s="82">
        <v>-4.9000000000000002E-2</v>
      </c>
      <c r="G83" s="318">
        <v>0</v>
      </c>
      <c r="H83" s="319"/>
      <c r="I83" s="320"/>
      <c r="J83" s="25">
        <v>0.2</v>
      </c>
    </row>
    <row r="84" spans="1:10" ht="35.049999999999997" customHeight="1" x14ac:dyDescent="0.3">
      <c r="A84" s="317" t="s">
        <v>685</v>
      </c>
      <c r="B84" s="24"/>
      <c r="C84" s="327">
        <v>0</v>
      </c>
      <c r="D84" s="80">
        <v>-6.0979999999999999</v>
      </c>
      <c r="E84" s="81">
        <v>-0.251</v>
      </c>
      <c r="F84" s="82">
        <v>-4.7E-2</v>
      </c>
      <c r="G84" s="318">
        <v>0</v>
      </c>
      <c r="H84" s="319"/>
      <c r="I84" s="320"/>
      <c r="J84" s="25">
        <v>0.19500000000000001</v>
      </c>
    </row>
    <row r="85" spans="1:10" ht="35.049999999999997" customHeight="1" x14ac:dyDescent="0.3">
      <c r="A85" s="317" t="s">
        <v>686</v>
      </c>
      <c r="B85" s="24"/>
      <c r="C85" s="327">
        <v>0</v>
      </c>
      <c r="D85" s="80">
        <v>-6.1219999999999999</v>
      </c>
      <c r="E85" s="81">
        <v>-0.216</v>
      </c>
      <c r="F85" s="82">
        <v>-4.1000000000000002E-2</v>
      </c>
      <c r="G85" s="318">
        <v>9.27</v>
      </c>
      <c r="H85" s="319"/>
      <c r="I85" s="320"/>
      <c r="J85" s="25">
        <v>0.217</v>
      </c>
    </row>
    <row r="86" spans="1:10" ht="35.049999999999997" customHeight="1" x14ac:dyDescent="0.3">
      <c r="A86" s="317" t="s">
        <v>833</v>
      </c>
      <c r="B86" s="24"/>
      <c r="C86" s="327" t="s">
        <v>630</v>
      </c>
      <c r="D86" s="80">
        <v>5.4729999999999999</v>
      </c>
      <c r="E86" s="81">
        <v>0.23300000000000001</v>
      </c>
      <c r="F86" s="82">
        <v>4.2999999999999997E-2</v>
      </c>
      <c r="G86" s="318">
        <v>11.86</v>
      </c>
      <c r="H86" s="319"/>
      <c r="I86" s="320"/>
      <c r="J86" s="26"/>
    </row>
    <row r="87" spans="1:10" ht="35.049999999999997" customHeight="1" x14ac:dyDescent="0.3">
      <c r="A87" s="317" t="s">
        <v>834</v>
      </c>
      <c r="B87" s="24"/>
      <c r="C87" s="327" t="s">
        <v>567</v>
      </c>
      <c r="D87" s="80">
        <v>5.4729999999999999</v>
      </c>
      <c r="E87" s="81">
        <v>0.23300000000000001</v>
      </c>
      <c r="F87" s="82">
        <v>4.2999999999999997E-2</v>
      </c>
      <c r="G87" s="319"/>
      <c r="H87" s="319"/>
      <c r="I87" s="320"/>
      <c r="J87" s="26"/>
    </row>
    <row r="88" spans="1:10" ht="35.049999999999997" customHeight="1" x14ac:dyDescent="0.3">
      <c r="A88" s="317" t="s">
        <v>835</v>
      </c>
      <c r="B88" s="17"/>
      <c r="C88" s="327" t="s">
        <v>631</v>
      </c>
      <c r="D88" s="80">
        <v>5.0679999999999996</v>
      </c>
      <c r="E88" s="81">
        <v>0.216</v>
      </c>
      <c r="F88" s="82">
        <v>0.04</v>
      </c>
      <c r="G88" s="318">
        <v>1.52</v>
      </c>
      <c r="H88" s="319"/>
      <c r="I88" s="320"/>
      <c r="J88" s="26"/>
    </row>
    <row r="89" spans="1:10" ht="35.049999999999997" customHeight="1" x14ac:dyDescent="0.3">
      <c r="A89" s="317" t="s">
        <v>836</v>
      </c>
      <c r="B89" s="24"/>
      <c r="C89" s="327" t="s">
        <v>631</v>
      </c>
      <c r="D89" s="80">
        <v>5.0679999999999996</v>
      </c>
      <c r="E89" s="81">
        <v>0.216</v>
      </c>
      <c r="F89" s="82">
        <v>0.04</v>
      </c>
      <c r="G89" s="318">
        <v>1.92</v>
      </c>
      <c r="H89" s="319"/>
      <c r="I89" s="320"/>
      <c r="J89" s="26"/>
    </row>
    <row r="90" spans="1:10" ht="35.049999999999997" customHeight="1" x14ac:dyDescent="0.3">
      <c r="A90" s="317" t="s">
        <v>837</v>
      </c>
      <c r="B90" s="17"/>
      <c r="C90" s="327" t="s">
        <v>631</v>
      </c>
      <c r="D90" s="80">
        <v>5.0679999999999996</v>
      </c>
      <c r="E90" s="81">
        <v>0.216</v>
      </c>
      <c r="F90" s="82">
        <v>0.04</v>
      </c>
      <c r="G90" s="318">
        <v>3.76</v>
      </c>
      <c r="H90" s="319"/>
      <c r="I90" s="320"/>
      <c r="J90" s="26"/>
    </row>
    <row r="91" spans="1:10" ht="35.049999999999997" customHeight="1" x14ac:dyDescent="0.3">
      <c r="A91" s="317" t="s">
        <v>838</v>
      </c>
      <c r="B91" s="17"/>
      <c r="C91" s="327" t="s">
        <v>631</v>
      </c>
      <c r="D91" s="80">
        <v>5.0679999999999996</v>
      </c>
      <c r="E91" s="81">
        <v>0.216</v>
      </c>
      <c r="F91" s="82">
        <v>0.04</v>
      </c>
      <c r="G91" s="318">
        <v>7.1</v>
      </c>
      <c r="H91" s="319"/>
      <c r="I91" s="320"/>
      <c r="J91" s="26"/>
    </row>
    <row r="92" spans="1:10" ht="35.049999999999997" customHeight="1" x14ac:dyDescent="0.3">
      <c r="A92" s="317" t="s">
        <v>839</v>
      </c>
      <c r="B92" s="17"/>
      <c r="C92" s="327" t="s">
        <v>631</v>
      </c>
      <c r="D92" s="80">
        <v>5.0679999999999996</v>
      </c>
      <c r="E92" s="81">
        <v>0.216</v>
      </c>
      <c r="F92" s="82">
        <v>0.04</v>
      </c>
      <c r="G92" s="318">
        <v>18.760000000000002</v>
      </c>
      <c r="H92" s="319"/>
      <c r="I92" s="320"/>
      <c r="J92" s="26"/>
    </row>
    <row r="93" spans="1:10" ht="35.049999999999997" customHeight="1" x14ac:dyDescent="0.3">
      <c r="A93" s="317" t="s">
        <v>580</v>
      </c>
      <c r="B93" s="24"/>
      <c r="C93" s="327" t="s">
        <v>569</v>
      </c>
      <c r="D93" s="80">
        <v>5.0679999999999996</v>
      </c>
      <c r="E93" s="81">
        <v>0.216</v>
      </c>
      <c r="F93" s="82">
        <v>0.04</v>
      </c>
      <c r="G93" s="319"/>
      <c r="H93" s="319"/>
      <c r="I93" s="320"/>
      <c r="J93" s="26"/>
    </row>
    <row r="94" spans="1:10" ht="35.049999999999997" customHeight="1" x14ac:dyDescent="0.3">
      <c r="A94" s="317" t="s">
        <v>840</v>
      </c>
      <c r="B94" s="17"/>
      <c r="C94" s="327">
        <v>0</v>
      </c>
      <c r="D94" s="80">
        <v>3.4849999999999999</v>
      </c>
      <c r="E94" s="81">
        <v>0.14000000000000001</v>
      </c>
      <c r="F94" s="82">
        <v>2.5999999999999999E-2</v>
      </c>
      <c r="G94" s="318">
        <v>3.95</v>
      </c>
      <c r="H94" s="318">
        <v>1.29</v>
      </c>
      <c r="I94" s="321">
        <v>2.68</v>
      </c>
      <c r="J94" s="25">
        <v>0.121</v>
      </c>
    </row>
    <row r="95" spans="1:10" ht="35.049999999999997" customHeight="1" x14ac:dyDescent="0.3">
      <c r="A95" s="317" t="s">
        <v>841</v>
      </c>
      <c r="B95" s="24"/>
      <c r="C95" s="327">
        <v>0</v>
      </c>
      <c r="D95" s="80">
        <v>3.4849999999999999</v>
      </c>
      <c r="E95" s="81">
        <v>0.14000000000000001</v>
      </c>
      <c r="F95" s="82">
        <v>2.5999999999999999E-2</v>
      </c>
      <c r="G95" s="318">
        <v>35.03</v>
      </c>
      <c r="H95" s="318">
        <v>1.29</v>
      </c>
      <c r="I95" s="321">
        <v>2.68</v>
      </c>
      <c r="J95" s="25">
        <v>0.121</v>
      </c>
    </row>
    <row r="96" spans="1:10" ht="35.049999999999997" customHeight="1" x14ac:dyDescent="0.3">
      <c r="A96" s="317" t="s">
        <v>842</v>
      </c>
      <c r="B96" s="17"/>
      <c r="C96" s="327">
        <v>0</v>
      </c>
      <c r="D96" s="80">
        <v>3.4849999999999999</v>
      </c>
      <c r="E96" s="81">
        <v>0.14000000000000001</v>
      </c>
      <c r="F96" s="82">
        <v>2.5999999999999999E-2</v>
      </c>
      <c r="G96" s="318">
        <v>50.47</v>
      </c>
      <c r="H96" s="318">
        <v>1.29</v>
      </c>
      <c r="I96" s="321">
        <v>2.68</v>
      </c>
      <c r="J96" s="25">
        <v>0.121</v>
      </c>
    </row>
    <row r="97" spans="1:10" ht="35.049999999999997" customHeight="1" x14ac:dyDescent="0.3">
      <c r="A97" s="317" t="s">
        <v>843</v>
      </c>
      <c r="B97" s="17"/>
      <c r="C97" s="327">
        <v>0</v>
      </c>
      <c r="D97" s="80">
        <v>3.4849999999999999</v>
      </c>
      <c r="E97" s="81">
        <v>0.14000000000000001</v>
      </c>
      <c r="F97" s="82">
        <v>2.5999999999999999E-2</v>
      </c>
      <c r="G97" s="318">
        <v>83.14</v>
      </c>
      <c r="H97" s="318">
        <v>1.29</v>
      </c>
      <c r="I97" s="321">
        <v>2.68</v>
      </c>
      <c r="J97" s="25">
        <v>0.121</v>
      </c>
    </row>
    <row r="98" spans="1:10" ht="35.049999999999997" customHeight="1" x14ac:dyDescent="0.3">
      <c r="A98" s="317" t="s">
        <v>844</v>
      </c>
      <c r="B98" s="17"/>
      <c r="C98" s="327">
        <v>0</v>
      </c>
      <c r="D98" s="80">
        <v>3.4849999999999999</v>
      </c>
      <c r="E98" s="81">
        <v>0.14000000000000001</v>
      </c>
      <c r="F98" s="82">
        <v>2.5999999999999999E-2</v>
      </c>
      <c r="G98" s="318">
        <v>173.92</v>
      </c>
      <c r="H98" s="318">
        <v>1.29</v>
      </c>
      <c r="I98" s="321">
        <v>2.68</v>
      </c>
      <c r="J98" s="25">
        <v>0.121</v>
      </c>
    </row>
    <row r="99" spans="1:10" ht="35.049999999999997" customHeight="1" x14ac:dyDescent="0.3">
      <c r="A99" s="317" t="s">
        <v>845</v>
      </c>
      <c r="B99" s="17"/>
      <c r="C99" s="327">
        <v>0</v>
      </c>
      <c r="D99" s="80">
        <v>3.5110000000000001</v>
      </c>
      <c r="E99" s="81">
        <v>0.126</v>
      </c>
      <c r="F99" s="82">
        <v>2.4E-2</v>
      </c>
      <c r="G99" s="318">
        <v>4.26</v>
      </c>
      <c r="H99" s="318">
        <v>2.61</v>
      </c>
      <c r="I99" s="321">
        <v>3.41</v>
      </c>
      <c r="J99" s="25">
        <v>0.113</v>
      </c>
    </row>
    <row r="100" spans="1:10" ht="35.049999999999997" customHeight="1" x14ac:dyDescent="0.3">
      <c r="A100" s="317" t="s">
        <v>846</v>
      </c>
      <c r="B100" s="24"/>
      <c r="C100" s="327">
        <v>0</v>
      </c>
      <c r="D100" s="80">
        <v>3.5110000000000001</v>
      </c>
      <c r="E100" s="81">
        <v>0.126</v>
      </c>
      <c r="F100" s="82">
        <v>2.4E-2</v>
      </c>
      <c r="G100" s="318">
        <v>49.8</v>
      </c>
      <c r="H100" s="318">
        <v>2.61</v>
      </c>
      <c r="I100" s="321">
        <v>3.41</v>
      </c>
      <c r="J100" s="25">
        <v>0.113</v>
      </c>
    </row>
    <row r="101" spans="1:10" ht="35.049999999999997" customHeight="1" x14ac:dyDescent="0.3">
      <c r="A101" s="317" t="s">
        <v>847</v>
      </c>
      <c r="B101" s="17"/>
      <c r="C101" s="327">
        <v>0</v>
      </c>
      <c r="D101" s="80">
        <v>3.5110000000000001</v>
      </c>
      <c r="E101" s="81">
        <v>0.126</v>
      </c>
      <c r="F101" s="82">
        <v>2.4E-2</v>
      </c>
      <c r="G101" s="318">
        <v>72.42</v>
      </c>
      <c r="H101" s="318">
        <v>2.61</v>
      </c>
      <c r="I101" s="321">
        <v>3.41</v>
      </c>
      <c r="J101" s="25">
        <v>0.113</v>
      </c>
    </row>
    <row r="102" spans="1:10" ht="35.049999999999997" customHeight="1" x14ac:dyDescent="0.3">
      <c r="A102" s="317" t="s">
        <v>848</v>
      </c>
      <c r="B102" s="17"/>
      <c r="C102" s="327">
        <v>0</v>
      </c>
      <c r="D102" s="80">
        <v>3.5110000000000001</v>
      </c>
      <c r="E102" s="81">
        <v>0.126</v>
      </c>
      <c r="F102" s="82">
        <v>2.4E-2</v>
      </c>
      <c r="G102" s="318">
        <v>120.29</v>
      </c>
      <c r="H102" s="318">
        <v>2.61</v>
      </c>
      <c r="I102" s="321">
        <v>3.41</v>
      </c>
      <c r="J102" s="25">
        <v>0.113</v>
      </c>
    </row>
    <row r="103" spans="1:10" ht="35.049999999999997" customHeight="1" x14ac:dyDescent="0.3">
      <c r="A103" s="317" t="s">
        <v>849</v>
      </c>
      <c r="B103" s="17"/>
      <c r="C103" s="327">
        <v>0</v>
      </c>
      <c r="D103" s="80">
        <v>3.5110000000000001</v>
      </c>
      <c r="E103" s="81">
        <v>0.126</v>
      </c>
      <c r="F103" s="82">
        <v>2.4E-2</v>
      </c>
      <c r="G103" s="318">
        <v>253.3</v>
      </c>
      <c r="H103" s="318">
        <v>2.61</v>
      </c>
      <c r="I103" s="321">
        <v>3.41</v>
      </c>
      <c r="J103" s="25">
        <v>0.113</v>
      </c>
    </row>
    <row r="104" spans="1:10" ht="35.049999999999997" customHeight="1" x14ac:dyDescent="0.3">
      <c r="A104" s="317" t="s">
        <v>850</v>
      </c>
      <c r="B104" s="17"/>
      <c r="C104" s="327">
        <v>0</v>
      </c>
      <c r="D104" s="80">
        <v>3.194</v>
      </c>
      <c r="E104" s="81">
        <v>0.10299999999999999</v>
      </c>
      <c r="F104" s="82">
        <v>0.02</v>
      </c>
      <c r="G104" s="318">
        <v>62.86</v>
      </c>
      <c r="H104" s="318">
        <v>2.4</v>
      </c>
      <c r="I104" s="321">
        <v>3.36</v>
      </c>
      <c r="J104" s="25">
        <v>0.10100000000000001</v>
      </c>
    </row>
    <row r="105" spans="1:10" ht="35.049999999999997" customHeight="1" x14ac:dyDescent="0.3">
      <c r="A105" s="317" t="s">
        <v>851</v>
      </c>
      <c r="B105" s="24"/>
      <c r="C105" s="327">
        <v>0</v>
      </c>
      <c r="D105" s="80">
        <v>3.194</v>
      </c>
      <c r="E105" s="81">
        <v>0.10299999999999999</v>
      </c>
      <c r="F105" s="82">
        <v>0.02</v>
      </c>
      <c r="G105" s="318">
        <v>365.86</v>
      </c>
      <c r="H105" s="318">
        <v>2.4</v>
      </c>
      <c r="I105" s="321">
        <v>3.36</v>
      </c>
      <c r="J105" s="25">
        <v>0.10100000000000001</v>
      </c>
    </row>
    <row r="106" spans="1:10" ht="35.049999999999997" customHeight="1" x14ac:dyDescent="0.3">
      <c r="A106" s="317" t="s">
        <v>852</v>
      </c>
      <c r="B106" s="17"/>
      <c r="C106" s="327">
        <v>0</v>
      </c>
      <c r="D106" s="80">
        <v>3.194</v>
      </c>
      <c r="E106" s="81">
        <v>0.10299999999999999</v>
      </c>
      <c r="F106" s="82">
        <v>0.02</v>
      </c>
      <c r="G106" s="318">
        <v>826.07</v>
      </c>
      <c r="H106" s="318">
        <v>2.4</v>
      </c>
      <c r="I106" s="321">
        <v>3.36</v>
      </c>
      <c r="J106" s="25">
        <v>0.10100000000000001</v>
      </c>
    </row>
    <row r="107" spans="1:10" ht="35.049999999999997" customHeight="1" x14ac:dyDescent="0.3">
      <c r="A107" s="317" t="s">
        <v>853</v>
      </c>
      <c r="B107" s="17"/>
      <c r="C107" s="327">
        <v>0</v>
      </c>
      <c r="D107" s="80">
        <v>3.194</v>
      </c>
      <c r="E107" s="81">
        <v>0.10299999999999999</v>
      </c>
      <c r="F107" s="82">
        <v>0.02</v>
      </c>
      <c r="G107" s="318">
        <v>1625.23</v>
      </c>
      <c r="H107" s="318">
        <v>2.4</v>
      </c>
      <c r="I107" s="321">
        <v>3.36</v>
      </c>
      <c r="J107" s="25">
        <v>0.10100000000000001</v>
      </c>
    </row>
    <row r="108" spans="1:10" ht="35.049999999999997" customHeight="1" x14ac:dyDescent="0.3">
      <c r="A108" s="317" t="s">
        <v>854</v>
      </c>
      <c r="B108" s="17"/>
      <c r="C108" s="327">
        <v>0</v>
      </c>
      <c r="D108" s="80">
        <v>3.194</v>
      </c>
      <c r="E108" s="81">
        <v>0.10299999999999999</v>
      </c>
      <c r="F108" s="82">
        <v>0.02</v>
      </c>
      <c r="G108" s="318">
        <v>3882.34</v>
      </c>
      <c r="H108" s="318">
        <v>2.4</v>
      </c>
      <c r="I108" s="321">
        <v>3.36</v>
      </c>
      <c r="J108" s="25">
        <v>0.10100000000000001</v>
      </c>
    </row>
    <row r="109" spans="1:10" ht="35.049999999999997" customHeight="1" x14ac:dyDescent="0.3">
      <c r="A109" s="317" t="s">
        <v>581</v>
      </c>
      <c r="B109" s="24"/>
      <c r="C109" s="327" t="s">
        <v>608</v>
      </c>
      <c r="D109" s="83">
        <v>14.269</v>
      </c>
      <c r="E109" s="84">
        <v>0.53600000000000003</v>
      </c>
      <c r="F109" s="82">
        <v>0.36899999999999999</v>
      </c>
      <c r="G109" s="319"/>
      <c r="H109" s="319"/>
      <c r="I109" s="320"/>
      <c r="J109" s="26"/>
    </row>
    <row r="110" spans="1:10" ht="35.049999999999997" customHeight="1" x14ac:dyDescent="0.3">
      <c r="A110" s="317" t="s">
        <v>687</v>
      </c>
      <c r="B110" s="24"/>
      <c r="C110" s="327">
        <v>0</v>
      </c>
      <c r="D110" s="80">
        <v>-4.827</v>
      </c>
      <c r="E110" s="81">
        <v>-0.20599999999999999</v>
      </c>
      <c r="F110" s="82">
        <v>-3.7999999999999999E-2</v>
      </c>
      <c r="G110" s="318">
        <v>0</v>
      </c>
      <c r="H110" s="319"/>
      <c r="I110" s="320"/>
      <c r="J110" s="26"/>
    </row>
    <row r="111" spans="1:10" ht="35.049999999999997" customHeight="1" x14ac:dyDescent="0.3">
      <c r="A111" s="317" t="s">
        <v>688</v>
      </c>
      <c r="B111" s="24"/>
      <c r="C111" s="327">
        <v>0</v>
      </c>
      <c r="D111" s="80">
        <v>-4.75</v>
      </c>
      <c r="E111" s="81">
        <v>-0.19500000000000001</v>
      </c>
      <c r="F111" s="82">
        <v>-3.5999999999999997E-2</v>
      </c>
      <c r="G111" s="318">
        <v>0</v>
      </c>
      <c r="H111" s="319"/>
      <c r="I111" s="320"/>
      <c r="J111" s="26"/>
    </row>
    <row r="112" spans="1:10" ht="35.049999999999997" customHeight="1" x14ac:dyDescent="0.3">
      <c r="A112" s="317" t="s">
        <v>689</v>
      </c>
      <c r="B112" s="24"/>
      <c r="C112" s="327">
        <v>0</v>
      </c>
      <c r="D112" s="80">
        <v>-4.827</v>
      </c>
      <c r="E112" s="81">
        <v>-0.20599999999999999</v>
      </c>
      <c r="F112" s="82">
        <v>-3.7999999999999999E-2</v>
      </c>
      <c r="G112" s="318">
        <v>0</v>
      </c>
      <c r="H112" s="319"/>
      <c r="I112" s="320"/>
      <c r="J112" s="25">
        <v>0.156</v>
      </c>
    </row>
    <row r="113" spans="1:10" ht="35.049999999999997" customHeight="1" x14ac:dyDescent="0.3">
      <c r="A113" s="317" t="s">
        <v>690</v>
      </c>
      <c r="B113" s="24"/>
      <c r="C113" s="327">
        <v>0</v>
      </c>
      <c r="D113" s="80">
        <v>-4.75</v>
      </c>
      <c r="E113" s="81">
        <v>-0.19500000000000001</v>
      </c>
      <c r="F113" s="82">
        <v>-3.5999999999999997E-2</v>
      </c>
      <c r="G113" s="318">
        <v>0</v>
      </c>
      <c r="H113" s="319"/>
      <c r="I113" s="320"/>
      <c r="J113" s="25">
        <v>0.152</v>
      </c>
    </row>
    <row r="114" spans="1:10" ht="35.049999999999997" customHeight="1" x14ac:dyDescent="0.3">
      <c r="A114" s="317" t="s">
        <v>691</v>
      </c>
      <c r="B114" s="24"/>
      <c r="C114" s="327">
        <v>0</v>
      </c>
      <c r="D114" s="80">
        <v>-4.7690000000000001</v>
      </c>
      <c r="E114" s="81">
        <v>-0.16900000000000001</v>
      </c>
      <c r="F114" s="82">
        <v>-3.2000000000000001E-2</v>
      </c>
      <c r="G114" s="318">
        <v>7.22</v>
      </c>
      <c r="H114" s="319"/>
      <c r="I114" s="320"/>
      <c r="J114" s="25">
        <v>0.16900000000000001</v>
      </c>
    </row>
    <row r="115" spans="1:10" ht="35.049999999999997" customHeight="1" x14ac:dyDescent="0.3">
      <c r="A115" s="317" t="s">
        <v>855</v>
      </c>
      <c r="B115" s="24"/>
      <c r="C115" s="327" t="s">
        <v>630</v>
      </c>
      <c r="D115" s="80">
        <v>4.2140000000000004</v>
      </c>
      <c r="E115" s="81">
        <v>0.17899999999999999</v>
      </c>
      <c r="F115" s="82">
        <v>3.3000000000000002E-2</v>
      </c>
      <c r="G115" s="318">
        <v>11.31</v>
      </c>
      <c r="H115" s="319"/>
      <c r="I115" s="320"/>
      <c r="J115" s="26"/>
    </row>
    <row r="116" spans="1:10" ht="35.049999999999997" customHeight="1" x14ac:dyDescent="0.3">
      <c r="A116" s="317" t="s">
        <v>856</v>
      </c>
      <c r="B116" s="24"/>
      <c r="C116" s="327" t="s">
        <v>567</v>
      </c>
      <c r="D116" s="80">
        <v>4.2140000000000004</v>
      </c>
      <c r="E116" s="81">
        <v>0.17899999999999999</v>
      </c>
      <c r="F116" s="82">
        <v>3.3000000000000002E-2</v>
      </c>
      <c r="G116" s="319"/>
      <c r="H116" s="319"/>
      <c r="I116" s="320"/>
      <c r="J116" s="26"/>
    </row>
    <row r="117" spans="1:10" ht="35.049999999999997" customHeight="1" x14ac:dyDescent="0.3">
      <c r="A117" s="317" t="s">
        <v>857</v>
      </c>
      <c r="B117" s="17"/>
      <c r="C117" s="327" t="s">
        <v>631</v>
      </c>
      <c r="D117" s="80">
        <v>3.9020000000000001</v>
      </c>
      <c r="E117" s="81">
        <v>0.16600000000000001</v>
      </c>
      <c r="F117" s="82">
        <v>3.1E-2</v>
      </c>
      <c r="G117" s="318">
        <v>1.18</v>
      </c>
      <c r="H117" s="319"/>
      <c r="I117" s="320"/>
      <c r="J117" s="26"/>
    </row>
    <row r="118" spans="1:10" ht="35.049999999999997" customHeight="1" x14ac:dyDescent="0.3">
      <c r="A118" s="317" t="s">
        <v>858</v>
      </c>
      <c r="B118" s="24"/>
      <c r="C118" s="327" t="s">
        <v>631</v>
      </c>
      <c r="D118" s="80">
        <v>3.9020000000000001</v>
      </c>
      <c r="E118" s="81">
        <v>0.16600000000000001</v>
      </c>
      <c r="F118" s="82">
        <v>3.1E-2</v>
      </c>
      <c r="G118" s="318">
        <v>1.49</v>
      </c>
      <c r="H118" s="319"/>
      <c r="I118" s="320"/>
      <c r="J118" s="26"/>
    </row>
    <row r="119" spans="1:10" ht="35.049999999999997" customHeight="1" x14ac:dyDescent="0.3">
      <c r="A119" s="317" t="s">
        <v>859</v>
      </c>
      <c r="B119" s="17"/>
      <c r="C119" s="327" t="s">
        <v>631</v>
      </c>
      <c r="D119" s="80">
        <v>3.9020000000000001</v>
      </c>
      <c r="E119" s="81">
        <v>0.16600000000000001</v>
      </c>
      <c r="F119" s="82">
        <v>3.1E-2</v>
      </c>
      <c r="G119" s="318">
        <v>2.91</v>
      </c>
      <c r="H119" s="319"/>
      <c r="I119" s="320"/>
      <c r="J119" s="26"/>
    </row>
    <row r="120" spans="1:10" ht="35.049999999999997" customHeight="1" x14ac:dyDescent="0.3">
      <c r="A120" s="317" t="s">
        <v>860</v>
      </c>
      <c r="B120" s="17"/>
      <c r="C120" s="327" t="s">
        <v>631</v>
      </c>
      <c r="D120" s="80">
        <v>3.9020000000000001</v>
      </c>
      <c r="E120" s="81">
        <v>0.16600000000000001</v>
      </c>
      <c r="F120" s="82">
        <v>3.1E-2</v>
      </c>
      <c r="G120" s="318">
        <v>5.48</v>
      </c>
      <c r="H120" s="319"/>
      <c r="I120" s="320"/>
      <c r="J120" s="26"/>
    </row>
    <row r="121" spans="1:10" ht="35.049999999999997" customHeight="1" x14ac:dyDescent="0.3">
      <c r="A121" s="317" t="s">
        <v>861</v>
      </c>
      <c r="B121" s="17"/>
      <c r="C121" s="327" t="s">
        <v>631</v>
      </c>
      <c r="D121" s="80">
        <v>3.9020000000000001</v>
      </c>
      <c r="E121" s="81">
        <v>0.16600000000000001</v>
      </c>
      <c r="F121" s="82">
        <v>3.1E-2</v>
      </c>
      <c r="G121" s="318">
        <v>14.46</v>
      </c>
      <c r="H121" s="319"/>
      <c r="I121" s="320"/>
      <c r="J121" s="26"/>
    </row>
    <row r="122" spans="1:10" ht="35.049999999999997" customHeight="1" x14ac:dyDescent="0.3">
      <c r="A122" s="317" t="s">
        <v>582</v>
      </c>
      <c r="B122" s="24"/>
      <c r="C122" s="327" t="s">
        <v>569</v>
      </c>
      <c r="D122" s="80">
        <v>3.9020000000000001</v>
      </c>
      <c r="E122" s="81">
        <v>0.16600000000000001</v>
      </c>
      <c r="F122" s="82">
        <v>3.1E-2</v>
      </c>
      <c r="G122" s="319"/>
      <c r="H122" s="319"/>
      <c r="I122" s="320"/>
      <c r="J122" s="26"/>
    </row>
    <row r="123" spans="1:10" ht="35.049999999999997" customHeight="1" x14ac:dyDescent="0.3">
      <c r="A123" s="317" t="s">
        <v>862</v>
      </c>
      <c r="B123" s="17"/>
      <c r="C123" s="327">
        <v>0</v>
      </c>
      <c r="D123" s="80">
        <v>2.6829999999999998</v>
      </c>
      <c r="E123" s="81">
        <v>0.108</v>
      </c>
      <c r="F123" s="82">
        <v>0.02</v>
      </c>
      <c r="G123" s="318">
        <v>3.05</v>
      </c>
      <c r="H123" s="318">
        <v>1</v>
      </c>
      <c r="I123" s="321">
        <v>2.0699999999999998</v>
      </c>
      <c r="J123" s="25">
        <v>9.2999999999999999E-2</v>
      </c>
    </row>
    <row r="124" spans="1:10" ht="35.049999999999997" customHeight="1" x14ac:dyDescent="0.3">
      <c r="A124" s="317" t="s">
        <v>863</v>
      </c>
      <c r="B124" s="24"/>
      <c r="C124" s="327">
        <v>0</v>
      </c>
      <c r="D124" s="80">
        <v>2.6829999999999998</v>
      </c>
      <c r="E124" s="81">
        <v>0.108</v>
      </c>
      <c r="F124" s="82">
        <v>0.02</v>
      </c>
      <c r="G124" s="318">
        <v>26.99</v>
      </c>
      <c r="H124" s="318">
        <v>1</v>
      </c>
      <c r="I124" s="321">
        <v>2.0699999999999998</v>
      </c>
      <c r="J124" s="25">
        <v>9.2999999999999999E-2</v>
      </c>
    </row>
    <row r="125" spans="1:10" ht="35.049999999999997" customHeight="1" x14ac:dyDescent="0.3">
      <c r="A125" s="317" t="s">
        <v>864</v>
      </c>
      <c r="B125" s="17"/>
      <c r="C125" s="327">
        <v>0</v>
      </c>
      <c r="D125" s="80">
        <v>2.6829999999999998</v>
      </c>
      <c r="E125" s="81">
        <v>0.108</v>
      </c>
      <c r="F125" s="82">
        <v>0.02</v>
      </c>
      <c r="G125" s="318">
        <v>38.869999999999997</v>
      </c>
      <c r="H125" s="318">
        <v>1</v>
      </c>
      <c r="I125" s="321">
        <v>2.0699999999999998</v>
      </c>
      <c r="J125" s="25">
        <v>9.2999999999999999E-2</v>
      </c>
    </row>
    <row r="126" spans="1:10" ht="35.049999999999997" customHeight="1" x14ac:dyDescent="0.3">
      <c r="A126" s="317" t="s">
        <v>865</v>
      </c>
      <c r="B126" s="17"/>
      <c r="C126" s="327">
        <v>0</v>
      </c>
      <c r="D126" s="80">
        <v>2.6829999999999998</v>
      </c>
      <c r="E126" s="81">
        <v>0.108</v>
      </c>
      <c r="F126" s="82">
        <v>0.02</v>
      </c>
      <c r="G126" s="318">
        <v>64.02</v>
      </c>
      <c r="H126" s="318">
        <v>1</v>
      </c>
      <c r="I126" s="321">
        <v>2.0699999999999998</v>
      </c>
      <c r="J126" s="25">
        <v>9.2999999999999999E-2</v>
      </c>
    </row>
    <row r="127" spans="1:10" ht="35.049999999999997" customHeight="1" x14ac:dyDescent="0.3">
      <c r="A127" s="317" t="s">
        <v>866</v>
      </c>
      <c r="B127" s="17"/>
      <c r="C127" s="327">
        <v>0</v>
      </c>
      <c r="D127" s="80">
        <v>2.6829999999999998</v>
      </c>
      <c r="E127" s="81">
        <v>0.108</v>
      </c>
      <c r="F127" s="82">
        <v>0.02</v>
      </c>
      <c r="G127" s="318">
        <v>133.91999999999999</v>
      </c>
      <c r="H127" s="318">
        <v>1</v>
      </c>
      <c r="I127" s="321">
        <v>2.0699999999999998</v>
      </c>
      <c r="J127" s="25">
        <v>9.2999999999999999E-2</v>
      </c>
    </row>
    <row r="128" spans="1:10" ht="35.049999999999997" customHeight="1" x14ac:dyDescent="0.3">
      <c r="A128" s="317" t="s">
        <v>867</v>
      </c>
      <c r="B128" s="17"/>
      <c r="C128" s="327">
        <v>0</v>
      </c>
      <c r="D128" s="80">
        <v>2.7029999999999998</v>
      </c>
      <c r="E128" s="81">
        <v>9.7000000000000003E-2</v>
      </c>
      <c r="F128" s="82">
        <v>1.7999999999999999E-2</v>
      </c>
      <c r="G128" s="318">
        <v>3.29</v>
      </c>
      <c r="H128" s="318">
        <v>2.0099999999999998</v>
      </c>
      <c r="I128" s="321">
        <v>2.62</v>
      </c>
      <c r="J128" s="25">
        <v>8.6999999999999994E-2</v>
      </c>
    </row>
    <row r="129" spans="1:10" ht="35.049999999999997" customHeight="1" x14ac:dyDescent="0.3">
      <c r="A129" s="317" t="s">
        <v>868</v>
      </c>
      <c r="B129" s="24"/>
      <c r="C129" s="327">
        <v>0</v>
      </c>
      <c r="D129" s="80">
        <v>2.7029999999999998</v>
      </c>
      <c r="E129" s="81">
        <v>9.7000000000000003E-2</v>
      </c>
      <c r="F129" s="82">
        <v>1.7999999999999999E-2</v>
      </c>
      <c r="G129" s="318">
        <v>38.36</v>
      </c>
      <c r="H129" s="318">
        <v>2.0099999999999998</v>
      </c>
      <c r="I129" s="321">
        <v>2.62</v>
      </c>
      <c r="J129" s="25">
        <v>8.6999999999999994E-2</v>
      </c>
    </row>
    <row r="130" spans="1:10" ht="35.049999999999997" customHeight="1" x14ac:dyDescent="0.3">
      <c r="A130" s="317" t="s">
        <v>869</v>
      </c>
      <c r="B130" s="17"/>
      <c r="C130" s="327">
        <v>0</v>
      </c>
      <c r="D130" s="80">
        <v>2.7029999999999998</v>
      </c>
      <c r="E130" s="81">
        <v>9.7000000000000003E-2</v>
      </c>
      <c r="F130" s="82">
        <v>1.7999999999999999E-2</v>
      </c>
      <c r="G130" s="318">
        <v>55.77</v>
      </c>
      <c r="H130" s="318">
        <v>2.0099999999999998</v>
      </c>
      <c r="I130" s="321">
        <v>2.62</v>
      </c>
      <c r="J130" s="25">
        <v>8.6999999999999994E-2</v>
      </c>
    </row>
    <row r="131" spans="1:10" ht="35.049999999999997" customHeight="1" x14ac:dyDescent="0.3">
      <c r="A131" s="317" t="s">
        <v>870</v>
      </c>
      <c r="B131" s="17"/>
      <c r="C131" s="327">
        <v>0</v>
      </c>
      <c r="D131" s="80">
        <v>2.7029999999999998</v>
      </c>
      <c r="E131" s="81">
        <v>9.7000000000000003E-2</v>
      </c>
      <c r="F131" s="82">
        <v>1.7999999999999999E-2</v>
      </c>
      <c r="G131" s="318">
        <v>92.63</v>
      </c>
      <c r="H131" s="318">
        <v>2.0099999999999998</v>
      </c>
      <c r="I131" s="321">
        <v>2.62</v>
      </c>
      <c r="J131" s="25">
        <v>8.6999999999999994E-2</v>
      </c>
    </row>
    <row r="132" spans="1:10" ht="35.049999999999997" customHeight="1" x14ac:dyDescent="0.3">
      <c r="A132" s="317" t="s">
        <v>871</v>
      </c>
      <c r="B132" s="17"/>
      <c r="C132" s="327">
        <v>0</v>
      </c>
      <c r="D132" s="80">
        <v>2.7029999999999998</v>
      </c>
      <c r="E132" s="81">
        <v>9.7000000000000003E-2</v>
      </c>
      <c r="F132" s="82">
        <v>1.7999999999999999E-2</v>
      </c>
      <c r="G132" s="318">
        <v>195.04</v>
      </c>
      <c r="H132" s="318">
        <v>2.0099999999999998</v>
      </c>
      <c r="I132" s="321">
        <v>2.62</v>
      </c>
      <c r="J132" s="25">
        <v>8.6999999999999994E-2</v>
      </c>
    </row>
    <row r="133" spans="1:10" ht="35.049999999999997" customHeight="1" x14ac:dyDescent="0.3">
      <c r="A133" s="317" t="s">
        <v>872</v>
      </c>
      <c r="B133" s="17"/>
      <c r="C133" s="327">
        <v>0</v>
      </c>
      <c r="D133" s="80">
        <v>2.4590000000000001</v>
      </c>
      <c r="E133" s="81">
        <v>0.08</v>
      </c>
      <c r="F133" s="82">
        <v>1.4999999999999999E-2</v>
      </c>
      <c r="G133" s="318">
        <v>48.41</v>
      </c>
      <c r="H133" s="318">
        <v>1.85</v>
      </c>
      <c r="I133" s="321">
        <v>2.59</v>
      </c>
      <c r="J133" s="25">
        <v>7.8E-2</v>
      </c>
    </row>
    <row r="134" spans="1:10" ht="35.049999999999997" customHeight="1" x14ac:dyDescent="0.3">
      <c r="A134" s="317" t="s">
        <v>873</v>
      </c>
      <c r="B134" s="24"/>
      <c r="C134" s="327">
        <v>0</v>
      </c>
      <c r="D134" s="80">
        <v>2.4590000000000001</v>
      </c>
      <c r="E134" s="81">
        <v>0.08</v>
      </c>
      <c r="F134" s="82">
        <v>1.4999999999999999E-2</v>
      </c>
      <c r="G134" s="318">
        <v>281.70999999999998</v>
      </c>
      <c r="H134" s="318">
        <v>1.85</v>
      </c>
      <c r="I134" s="321">
        <v>2.59</v>
      </c>
      <c r="J134" s="25">
        <v>7.8E-2</v>
      </c>
    </row>
    <row r="135" spans="1:10" ht="35.049999999999997" customHeight="1" x14ac:dyDescent="0.3">
      <c r="A135" s="317" t="s">
        <v>874</v>
      </c>
      <c r="B135" s="17"/>
      <c r="C135" s="327">
        <v>0</v>
      </c>
      <c r="D135" s="80">
        <v>2.4590000000000001</v>
      </c>
      <c r="E135" s="81">
        <v>0.08</v>
      </c>
      <c r="F135" s="82">
        <v>1.4999999999999999E-2</v>
      </c>
      <c r="G135" s="318">
        <v>636.04</v>
      </c>
      <c r="H135" s="318">
        <v>1.85</v>
      </c>
      <c r="I135" s="321">
        <v>2.59</v>
      </c>
      <c r="J135" s="25">
        <v>7.8E-2</v>
      </c>
    </row>
    <row r="136" spans="1:10" ht="35.049999999999997" customHeight="1" x14ac:dyDescent="0.3">
      <c r="A136" s="317" t="s">
        <v>875</v>
      </c>
      <c r="B136" s="17"/>
      <c r="C136" s="327">
        <v>0</v>
      </c>
      <c r="D136" s="80">
        <v>2.4590000000000001</v>
      </c>
      <c r="E136" s="81">
        <v>0.08</v>
      </c>
      <c r="F136" s="82">
        <v>1.4999999999999999E-2</v>
      </c>
      <c r="G136" s="318">
        <v>1251.3499999999999</v>
      </c>
      <c r="H136" s="318">
        <v>1.85</v>
      </c>
      <c r="I136" s="321">
        <v>2.59</v>
      </c>
      <c r="J136" s="25">
        <v>7.8E-2</v>
      </c>
    </row>
    <row r="137" spans="1:10" ht="35.049999999999997" customHeight="1" x14ac:dyDescent="0.3">
      <c r="A137" s="317" t="s">
        <v>876</v>
      </c>
      <c r="B137" s="17"/>
      <c r="C137" s="327">
        <v>0</v>
      </c>
      <c r="D137" s="80">
        <v>2.4590000000000001</v>
      </c>
      <c r="E137" s="81">
        <v>0.08</v>
      </c>
      <c r="F137" s="82">
        <v>1.4999999999999999E-2</v>
      </c>
      <c r="G137" s="318">
        <v>2989.21</v>
      </c>
      <c r="H137" s="318">
        <v>1.85</v>
      </c>
      <c r="I137" s="321">
        <v>2.59</v>
      </c>
      <c r="J137" s="25">
        <v>7.8E-2</v>
      </c>
    </row>
    <row r="138" spans="1:10" ht="35.049999999999997" customHeight="1" x14ac:dyDescent="0.3">
      <c r="A138" s="317" t="s">
        <v>583</v>
      </c>
      <c r="B138" s="24"/>
      <c r="C138" s="327" t="s">
        <v>608</v>
      </c>
      <c r="D138" s="83">
        <v>10.986000000000001</v>
      </c>
      <c r="E138" s="84">
        <v>0.41299999999999998</v>
      </c>
      <c r="F138" s="82">
        <v>0.28399999999999997</v>
      </c>
      <c r="G138" s="319"/>
      <c r="H138" s="319"/>
      <c r="I138" s="320"/>
      <c r="J138" s="26"/>
    </row>
    <row r="139" spans="1:10" ht="35.049999999999997" customHeight="1" x14ac:dyDescent="0.3">
      <c r="A139" s="317" t="s">
        <v>692</v>
      </c>
      <c r="B139" s="24"/>
      <c r="C139" s="327">
        <v>0</v>
      </c>
      <c r="D139" s="80">
        <v>-3.7160000000000002</v>
      </c>
      <c r="E139" s="81">
        <v>-0.158</v>
      </c>
      <c r="F139" s="82">
        <v>-2.9000000000000001E-2</v>
      </c>
      <c r="G139" s="318">
        <v>0</v>
      </c>
      <c r="H139" s="319"/>
      <c r="I139" s="320"/>
      <c r="J139" s="26"/>
    </row>
    <row r="140" spans="1:10" ht="35.049999999999997" customHeight="1" x14ac:dyDescent="0.3">
      <c r="A140" s="317" t="s">
        <v>693</v>
      </c>
      <c r="B140" s="323"/>
      <c r="C140" s="327">
        <v>0</v>
      </c>
      <c r="D140" s="80">
        <v>-3.657</v>
      </c>
      <c r="E140" s="81">
        <v>-0.15</v>
      </c>
      <c r="F140" s="82">
        <v>-2.8000000000000001E-2</v>
      </c>
      <c r="G140" s="318">
        <v>0</v>
      </c>
      <c r="H140" s="319"/>
      <c r="I140" s="320"/>
      <c r="J140" s="26"/>
    </row>
    <row r="141" spans="1:10" ht="35.049999999999997" customHeight="1" x14ac:dyDescent="0.3">
      <c r="A141" s="317" t="s">
        <v>694</v>
      </c>
      <c r="B141" s="24"/>
      <c r="C141" s="327">
        <v>0</v>
      </c>
      <c r="D141" s="80">
        <v>-3.7160000000000002</v>
      </c>
      <c r="E141" s="81">
        <v>-0.158</v>
      </c>
      <c r="F141" s="82">
        <v>-2.9000000000000001E-2</v>
      </c>
      <c r="G141" s="318">
        <v>0</v>
      </c>
      <c r="H141" s="319"/>
      <c r="I141" s="320"/>
      <c r="J141" s="25">
        <v>0.12</v>
      </c>
    </row>
    <row r="142" spans="1:10" ht="35.049999999999997" customHeight="1" x14ac:dyDescent="0.3">
      <c r="A142" s="317" t="s">
        <v>695</v>
      </c>
      <c r="B142" s="24"/>
      <c r="C142" s="327">
        <v>0</v>
      </c>
      <c r="D142" s="80">
        <v>-3.657</v>
      </c>
      <c r="E142" s="81">
        <v>-0.15</v>
      </c>
      <c r="F142" s="82">
        <v>-2.8000000000000001E-2</v>
      </c>
      <c r="G142" s="318">
        <v>0</v>
      </c>
      <c r="H142" s="319"/>
      <c r="I142" s="320"/>
      <c r="J142" s="25">
        <v>0.11700000000000001</v>
      </c>
    </row>
    <row r="143" spans="1:10" ht="35.049999999999997" customHeight="1" x14ac:dyDescent="0.3">
      <c r="A143" s="317" t="s">
        <v>696</v>
      </c>
      <c r="B143" s="24"/>
      <c r="C143" s="327">
        <v>0</v>
      </c>
      <c r="D143" s="80">
        <v>-3.6720000000000002</v>
      </c>
      <c r="E143" s="81">
        <v>-0.13</v>
      </c>
      <c r="F143" s="82">
        <v>-2.5000000000000001E-2</v>
      </c>
      <c r="G143" s="318">
        <v>5.56</v>
      </c>
      <c r="H143" s="319"/>
      <c r="I143" s="320"/>
      <c r="J143" s="25">
        <v>0.13</v>
      </c>
    </row>
    <row r="144" spans="1:10" ht="35.049999999999997" customHeight="1" x14ac:dyDescent="0.3">
      <c r="A144" s="317" t="s">
        <v>877</v>
      </c>
      <c r="B144" s="24"/>
      <c r="C144" s="327" t="s">
        <v>630</v>
      </c>
      <c r="D144" s="80">
        <v>2.984</v>
      </c>
      <c r="E144" s="81">
        <v>0.127</v>
      </c>
      <c r="F144" s="82">
        <v>2.4E-2</v>
      </c>
      <c r="G144" s="318">
        <v>10.77</v>
      </c>
      <c r="H144" s="319"/>
      <c r="I144" s="320"/>
      <c r="J144" s="26"/>
    </row>
    <row r="145" spans="1:10" ht="35.049999999999997" customHeight="1" x14ac:dyDescent="0.3">
      <c r="A145" s="317" t="s">
        <v>878</v>
      </c>
      <c r="B145" s="24"/>
      <c r="C145" s="327" t="s">
        <v>567</v>
      </c>
      <c r="D145" s="80">
        <v>2.984</v>
      </c>
      <c r="E145" s="81">
        <v>0.127</v>
      </c>
      <c r="F145" s="82">
        <v>2.4E-2</v>
      </c>
      <c r="G145" s="319"/>
      <c r="H145" s="319"/>
      <c r="I145" s="320"/>
      <c r="J145" s="26"/>
    </row>
    <row r="146" spans="1:10" ht="35.049999999999997" customHeight="1" x14ac:dyDescent="0.3">
      <c r="A146" s="317" t="s">
        <v>879</v>
      </c>
      <c r="B146" s="17"/>
      <c r="C146" s="327" t="s">
        <v>631</v>
      </c>
      <c r="D146" s="80">
        <v>2.7629999999999999</v>
      </c>
      <c r="E146" s="81">
        <v>0.11799999999999999</v>
      </c>
      <c r="F146" s="82">
        <v>2.1999999999999999E-2</v>
      </c>
      <c r="G146" s="318">
        <v>0.85</v>
      </c>
      <c r="H146" s="319"/>
      <c r="I146" s="320"/>
      <c r="J146" s="26"/>
    </row>
    <row r="147" spans="1:10" ht="35.049999999999997" customHeight="1" x14ac:dyDescent="0.3">
      <c r="A147" s="317" t="s">
        <v>880</v>
      </c>
      <c r="B147" s="24"/>
      <c r="C147" s="327" t="s">
        <v>631</v>
      </c>
      <c r="D147" s="80">
        <v>2.7629999999999999</v>
      </c>
      <c r="E147" s="81">
        <v>0.11799999999999999</v>
      </c>
      <c r="F147" s="82">
        <v>2.1999999999999999E-2</v>
      </c>
      <c r="G147" s="318">
        <v>1.07</v>
      </c>
      <c r="H147" s="319"/>
      <c r="I147" s="320"/>
      <c r="J147" s="26"/>
    </row>
    <row r="148" spans="1:10" ht="35.049999999999997" customHeight="1" x14ac:dyDescent="0.3">
      <c r="A148" s="317" t="s">
        <v>881</v>
      </c>
      <c r="B148" s="17"/>
      <c r="C148" s="327" t="s">
        <v>631</v>
      </c>
      <c r="D148" s="80">
        <v>2.7629999999999999</v>
      </c>
      <c r="E148" s="81">
        <v>0.11799999999999999</v>
      </c>
      <c r="F148" s="82">
        <v>2.1999999999999999E-2</v>
      </c>
      <c r="G148" s="318">
        <v>2.0699999999999998</v>
      </c>
      <c r="H148" s="319"/>
      <c r="I148" s="320"/>
      <c r="J148" s="26"/>
    </row>
    <row r="149" spans="1:10" ht="35.049999999999997" customHeight="1" x14ac:dyDescent="0.3">
      <c r="A149" s="317" t="s">
        <v>882</v>
      </c>
      <c r="B149" s="17"/>
      <c r="C149" s="327" t="s">
        <v>631</v>
      </c>
      <c r="D149" s="80">
        <v>2.7629999999999999</v>
      </c>
      <c r="E149" s="81">
        <v>0.11799999999999999</v>
      </c>
      <c r="F149" s="82">
        <v>2.1999999999999999E-2</v>
      </c>
      <c r="G149" s="318">
        <v>3.9</v>
      </c>
      <c r="H149" s="319"/>
      <c r="I149" s="320"/>
      <c r="J149" s="26"/>
    </row>
    <row r="150" spans="1:10" ht="35.049999999999997" customHeight="1" x14ac:dyDescent="0.3">
      <c r="A150" s="317" t="s">
        <v>883</v>
      </c>
      <c r="B150" s="17"/>
      <c r="C150" s="327" t="s">
        <v>631</v>
      </c>
      <c r="D150" s="80">
        <v>2.7629999999999999</v>
      </c>
      <c r="E150" s="81">
        <v>0.11799999999999999</v>
      </c>
      <c r="F150" s="82">
        <v>2.1999999999999999E-2</v>
      </c>
      <c r="G150" s="318">
        <v>10.25</v>
      </c>
      <c r="H150" s="319"/>
      <c r="I150" s="320"/>
      <c r="J150" s="26"/>
    </row>
    <row r="151" spans="1:10" ht="35.049999999999997" customHeight="1" x14ac:dyDescent="0.3">
      <c r="A151" s="317" t="s">
        <v>584</v>
      </c>
      <c r="B151" s="24"/>
      <c r="C151" s="327" t="s">
        <v>569</v>
      </c>
      <c r="D151" s="80">
        <v>2.7629999999999999</v>
      </c>
      <c r="E151" s="81">
        <v>0.11799999999999999</v>
      </c>
      <c r="F151" s="82">
        <v>2.1999999999999999E-2</v>
      </c>
      <c r="G151" s="319"/>
      <c r="H151" s="319"/>
      <c r="I151" s="320"/>
      <c r="J151" s="26"/>
    </row>
    <row r="152" spans="1:10" ht="35.049999999999997" customHeight="1" x14ac:dyDescent="0.3">
      <c r="A152" s="317" t="s">
        <v>884</v>
      </c>
      <c r="B152" s="17"/>
      <c r="C152" s="327">
        <v>0</v>
      </c>
      <c r="D152" s="80">
        <v>1.9</v>
      </c>
      <c r="E152" s="81">
        <v>7.6999999999999999E-2</v>
      </c>
      <c r="F152" s="82">
        <v>1.4E-2</v>
      </c>
      <c r="G152" s="318">
        <v>2.1800000000000002</v>
      </c>
      <c r="H152" s="318">
        <v>0.71</v>
      </c>
      <c r="I152" s="321">
        <v>1.46</v>
      </c>
      <c r="J152" s="25">
        <v>6.6000000000000003E-2</v>
      </c>
    </row>
    <row r="153" spans="1:10" ht="35.049999999999997" customHeight="1" x14ac:dyDescent="0.3">
      <c r="A153" s="317" t="s">
        <v>885</v>
      </c>
      <c r="B153" s="24"/>
      <c r="C153" s="327">
        <v>0</v>
      </c>
      <c r="D153" s="80">
        <v>1.9</v>
      </c>
      <c r="E153" s="81">
        <v>7.6999999999999999E-2</v>
      </c>
      <c r="F153" s="82">
        <v>1.4E-2</v>
      </c>
      <c r="G153" s="318">
        <v>19.12</v>
      </c>
      <c r="H153" s="318">
        <v>0.71</v>
      </c>
      <c r="I153" s="321">
        <v>1.46</v>
      </c>
      <c r="J153" s="25">
        <v>6.6000000000000003E-2</v>
      </c>
    </row>
    <row r="154" spans="1:10" ht="35.049999999999997" customHeight="1" x14ac:dyDescent="0.3">
      <c r="A154" s="317" t="s">
        <v>886</v>
      </c>
      <c r="B154" s="17"/>
      <c r="C154" s="327">
        <v>0</v>
      </c>
      <c r="D154" s="80">
        <v>1.9</v>
      </c>
      <c r="E154" s="81">
        <v>7.6999999999999999E-2</v>
      </c>
      <c r="F154" s="82">
        <v>1.4E-2</v>
      </c>
      <c r="G154" s="318">
        <v>27.54</v>
      </c>
      <c r="H154" s="318">
        <v>0.71</v>
      </c>
      <c r="I154" s="321">
        <v>1.46</v>
      </c>
      <c r="J154" s="25">
        <v>6.6000000000000003E-2</v>
      </c>
    </row>
    <row r="155" spans="1:10" ht="35.049999999999997" customHeight="1" x14ac:dyDescent="0.3">
      <c r="A155" s="317" t="s">
        <v>887</v>
      </c>
      <c r="B155" s="17"/>
      <c r="C155" s="327">
        <v>0</v>
      </c>
      <c r="D155" s="80">
        <v>1.9</v>
      </c>
      <c r="E155" s="81">
        <v>7.6999999999999999E-2</v>
      </c>
      <c r="F155" s="82">
        <v>1.4E-2</v>
      </c>
      <c r="G155" s="318">
        <v>45.35</v>
      </c>
      <c r="H155" s="318">
        <v>0.71</v>
      </c>
      <c r="I155" s="321">
        <v>1.46</v>
      </c>
      <c r="J155" s="25">
        <v>6.6000000000000003E-2</v>
      </c>
    </row>
    <row r="156" spans="1:10" ht="35.049999999999997" customHeight="1" x14ac:dyDescent="0.3">
      <c r="A156" s="317" t="s">
        <v>888</v>
      </c>
      <c r="B156" s="17"/>
      <c r="C156" s="327">
        <v>0</v>
      </c>
      <c r="D156" s="80">
        <v>1.9</v>
      </c>
      <c r="E156" s="81">
        <v>7.6999999999999999E-2</v>
      </c>
      <c r="F156" s="82">
        <v>1.4E-2</v>
      </c>
      <c r="G156" s="318">
        <v>94.85</v>
      </c>
      <c r="H156" s="318">
        <v>0.71</v>
      </c>
      <c r="I156" s="321">
        <v>1.46</v>
      </c>
      <c r="J156" s="25">
        <v>6.6000000000000003E-2</v>
      </c>
    </row>
    <row r="157" spans="1:10" ht="35.049999999999997" customHeight="1" x14ac:dyDescent="0.3">
      <c r="A157" s="317" t="s">
        <v>889</v>
      </c>
      <c r="B157" s="17"/>
      <c r="C157" s="327">
        <v>0</v>
      </c>
      <c r="D157" s="80">
        <v>1.9139999999999999</v>
      </c>
      <c r="E157" s="81">
        <v>6.9000000000000006E-2</v>
      </c>
      <c r="F157" s="82">
        <v>1.2999999999999999E-2</v>
      </c>
      <c r="G157" s="318">
        <v>2.35</v>
      </c>
      <c r="H157" s="318">
        <v>1.42</v>
      </c>
      <c r="I157" s="321">
        <v>1.86</v>
      </c>
      <c r="J157" s="25">
        <v>6.0999999999999999E-2</v>
      </c>
    </row>
    <row r="158" spans="1:10" ht="35.049999999999997" customHeight="1" x14ac:dyDescent="0.3">
      <c r="A158" s="317" t="s">
        <v>890</v>
      </c>
      <c r="B158" s="24"/>
      <c r="C158" s="327">
        <v>0</v>
      </c>
      <c r="D158" s="80">
        <v>1.9139999999999999</v>
      </c>
      <c r="E158" s="81">
        <v>6.9000000000000006E-2</v>
      </c>
      <c r="F158" s="82">
        <v>1.2999999999999999E-2</v>
      </c>
      <c r="G158" s="318">
        <v>27.18</v>
      </c>
      <c r="H158" s="318">
        <v>1.42</v>
      </c>
      <c r="I158" s="321">
        <v>1.86</v>
      </c>
      <c r="J158" s="25">
        <v>6.0999999999999999E-2</v>
      </c>
    </row>
    <row r="159" spans="1:10" ht="35.049999999999997" customHeight="1" x14ac:dyDescent="0.3">
      <c r="A159" s="317" t="s">
        <v>891</v>
      </c>
      <c r="B159" s="17"/>
      <c r="C159" s="327">
        <v>0</v>
      </c>
      <c r="D159" s="80">
        <v>1.9139999999999999</v>
      </c>
      <c r="E159" s="81">
        <v>6.9000000000000006E-2</v>
      </c>
      <c r="F159" s="82">
        <v>1.2999999999999999E-2</v>
      </c>
      <c r="G159" s="318">
        <v>39.51</v>
      </c>
      <c r="H159" s="318">
        <v>1.42</v>
      </c>
      <c r="I159" s="321">
        <v>1.86</v>
      </c>
      <c r="J159" s="25">
        <v>6.0999999999999999E-2</v>
      </c>
    </row>
    <row r="160" spans="1:10" ht="35.049999999999997" customHeight="1" x14ac:dyDescent="0.3">
      <c r="A160" s="317" t="s">
        <v>892</v>
      </c>
      <c r="B160" s="17"/>
      <c r="C160" s="327">
        <v>0</v>
      </c>
      <c r="D160" s="80">
        <v>1.9139999999999999</v>
      </c>
      <c r="E160" s="81">
        <v>6.9000000000000006E-2</v>
      </c>
      <c r="F160" s="82">
        <v>1.2999999999999999E-2</v>
      </c>
      <c r="G160" s="318">
        <v>65.61</v>
      </c>
      <c r="H160" s="318">
        <v>1.42</v>
      </c>
      <c r="I160" s="321">
        <v>1.86</v>
      </c>
      <c r="J160" s="25">
        <v>6.0999999999999999E-2</v>
      </c>
    </row>
    <row r="161" spans="1:10" ht="35.049999999999997" customHeight="1" x14ac:dyDescent="0.3">
      <c r="A161" s="317" t="s">
        <v>893</v>
      </c>
      <c r="B161" s="17"/>
      <c r="C161" s="327">
        <v>0</v>
      </c>
      <c r="D161" s="80">
        <v>1.9139999999999999</v>
      </c>
      <c r="E161" s="81">
        <v>6.9000000000000006E-2</v>
      </c>
      <c r="F161" s="82">
        <v>1.2999999999999999E-2</v>
      </c>
      <c r="G161" s="318">
        <v>138.13</v>
      </c>
      <c r="H161" s="318">
        <v>1.42</v>
      </c>
      <c r="I161" s="321">
        <v>1.86</v>
      </c>
      <c r="J161" s="25">
        <v>6.0999999999999999E-2</v>
      </c>
    </row>
    <row r="162" spans="1:10" ht="35.049999999999997" customHeight="1" x14ac:dyDescent="0.3">
      <c r="A162" s="317" t="s">
        <v>894</v>
      </c>
      <c r="B162" s="17"/>
      <c r="C162" s="327">
        <v>0</v>
      </c>
      <c r="D162" s="80">
        <v>1.7410000000000001</v>
      </c>
      <c r="E162" s="81">
        <v>5.6000000000000001E-2</v>
      </c>
      <c r="F162" s="82">
        <v>1.0999999999999999E-2</v>
      </c>
      <c r="G162" s="318">
        <v>34.299999999999997</v>
      </c>
      <c r="H162" s="318">
        <v>1.31</v>
      </c>
      <c r="I162" s="321">
        <v>1.83</v>
      </c>
      <c r="J162" s="25">
        <v>5.5E-2</v>
      </c>
    </row>
    <row r="163" spans="1:10" ht="35.049999999999997" customHeight="1" x14ac:dyDescent="0.3">
      <c r="A163" s="317" t="s">
        <v>895</v>
      </c>
      <c r="B163" s="24"/>
      <c r="C163" s="327">
        <v>0</v>
      </c>
      <c r="D163" s="80">
        <v>1.7410000000000001</v>
      </c>
      <c r="E163" s="81">
        <v>5.6000000000000001E-2</v>
      </c>
      <c r="F163" s="82">
        <v>1.0999999999999999E-2</v>
      </c>
      <c r="G163" s="318">
        <v>199.5</v>
      </c>
      <c r="H163" s="318">
        <v>1.31</v>
      </c>
      <c r="I163" s="321">
        <v>1.83</v>
      </c>
      <c r="J163" s="25">
        <v>5.5E-2</v>
      </c>
    </row>
    <row r="164" spans="1:10" ht="35.049999999999997" customHeight="1" x14ac:dyDescent="0.3">
      <c r="A164" s="317" t="s">
        <v>896</v>
      </c>
      <c r="B164" s="17"/>
      <c r="C164" s="327">
        <v>0</v>
      </c>
      <c r="D164" s="80">
        <v>1.7410000000000001</v>
      </c>
      <c r="E164" s="81">
        <v>5.6000000000000001E-2</v>
      </c>
      <c r="F164" s="82">
        <v>1.0999999999999999E-2</v>
      </c>
      <c r="G164" s="318">
        <v>450.42</v>
      </c>
      <c r="H164" s="318">
        <v>1.31</v>
      </c>
      <c r="I164" s="321">
        <v>1.83</v>
      </c>
      <c r="J164" s="25">
        <v>5.5E-2</v>
      </c>
    </row>
    <row r="165" spans="1:10" ht="35.049999999999997" customHeight="1" x14ac:dyDescent="0.3">
      <c r="A165" s="317" t="s">
        <v>897</v>
      </c>
      <c r="B165" s="17"/>
      <c r="C165" s="327">
        <v>0</v>
      </c>
      <c r="D165" s="80">
        <v>1.7410000000000001</v>
      </c>
      <c r="E165" s="81">
        <v>5.6000000000000001E-2</v>
      </c>
      <c r="F165" s="82">
        <v>1.0999999999999999E-2</v>
      </c>
      <c r="G165" s="318">
        <v>886.15</v>
      </c>
      <c r="H165" s="318">
        <v>1.31</v>
      </c>
      <c r="I165" s="321">
        <v>1.83</v>
      </c>
      <c r="J165" s="25">
        <v>5.5E-2</v>
      </c>
    </row>
    <row r="166" spans="1:10" ht="35.049999999999997" customHeight="1" x14ac:dyDescent="0.3">
      <c r="A166" s="317" t="s">
        <v>898</v>
      </c>
      <c r="B166" s="17"/>
      <c r="C166" s="327">
        <v>0</v>
      </c>
      <c r="D166" s="80">
        <v>1.7410000000000001</v>
      </c>
      <c r="E166" s="81">
        <v>5.6000000000000001E-2</v>
      </c>
      <c r="F166" s="82">
        <v>1.0999999999999999E-2</v>
      </c>
      <c r="G166" s="318">
        <v>2116.8000000000002</v>
      </c>
      <c r="H166" s="318">
        <v>1.31</v>
      </c>
      <c r="I166" s="321">
        <v>1.83</v>
      </c>
      <c r="J166" s="25">
        <v>5.5E-2</v>
      </c>
    </row>
    <row r="167" spans="1:10" ht="35.049999999999997" customHeight="1" x14ac:dyDescent="0.3">
      <c r="A167" s="317" t="s">
        <v>585</v>
      </c>
      <c r="B167" s="24"/>
      <c r="C167" s="327" t="s">
        <v>608</v>
      </c>
      <c r="D167" s="83">
        <v>7.78</v>
      </c>
      <c r="E167" s="84">
        <v>0.29199999999999998</v>
      </c>
      <c r="F167" s="82">
        <v>0.20100000000000001</v>
      </c>
      <c r="G167" s="319"/>
      <c r="H167" s="319"/>
      <c r="I167" s="320"/>
      <c r="J167" s="26"/>
    </row>
    <row r="168" spans="1:10" ht="35.049999999999997" customHeight="1" x14ac:dyDescent="0.3">
      <c r="A168" s="317" t="s">
        <v>697</v>
      </c>
      <c r="B168" s="24"/>
      <c r="C168" s="327">
        <v>0</v>
      </c>
      <c r="D168" s="80">
        <v>-2.6320000000000001</v>
      </c>
      <c r="E168" s="81">
        <v>-0.112</v>
      </c>
      <c r="F168" s="82">
        <v>-2.1000000000000001E-2</v>
      </c>
      <c r="G168" s="318">
        <v>0</v>
      </c>
      <c r="H168" s="319"/>
      <c r="I168" s="320"/>
      <c r="J168" s="26"/>
    </row>
    <row r="169" spans="1:10" ht="35.049999999999997" customHeight="1" x14ac:dyDescent="0.3">
      <c r="A169" s="317" t="s">
        <v>698</v>
      </c>
      <c r="B169" s="323"/>
      <c r="C169" s="327">
        <v>0</v>
      </c>
      <c r="D169" s="80">
        <v>-2.59</v>
      </c>
      <c r="E169" s="81">
        <v>-0.107</v>
      </c>
      <c r="F169" s="82">
        <v>-0.02</v>
      </c>
      <c r="G169" s="318">
        <v>0</v>
      </c>
      <c r="H169" s="319"/>
      <c r="I169" s="320"/>
      <c r="J169" s="26"/>
    </row>
    <row r="170" spans="1:10" ht="35.049999999999997" customHeight="1" x14ac:dyDescent="0.3">
      <c r="A170" s="317" t="s">
        <v>699</v>
      </c>
      <c r="B170" s="24"/>
      <c r="C170" s="327">
        <v>0</v>
      </c>
      <c r="D170" s="80">
        <v>-2.6320000000000001</v>
      </c>
      <c r="E170" s="81">
        <v>-0.112</v>
      </c>
      <c r="F170" s="82">
        <v>-2.1000000000000001E-2</v>
      </c>
      <c r="G170" s="318">
        <v>0</v>
      </c>
      <c r="H170" s="319"/>
      <c r="I170" s="320"/>
      <c r="J170" s="25">
        <v>8.5000000000000006E-2</v>
      </c>
    </row>
    <row r="171" spans="1:10" ht="35.049999999999997" customHeight="1" x14ac:dyDescent="0.3">
      <c r="A171" s="317" t="s">
        <v>700</v>
      </c>
      <c r="B171" s="24"/>
      <c r="C171" s="327">
        <v>0</v>
      </c>
      <c r="D171" s="80">
        <v>-2.59</v>
      </c>
      <c r="E171" s="81">
        <v>-0.107</v>
      </c>
      <c r="F171" s="82">
        <v>-0.02</v>
      </c>
      <c r="G171" s="318">
        <v>0</v>
      </c>
      <c r="H171" s="319"/>
      <c r="I171" s="320"/>
      <c r="J171" s="25">
        <v>8.3000000000000004E-2</v>
      </c>
    </row>
    <row r="172" spans="1:10" ht="35.049999999999997" customHeight="1" x14ac:dyDescent="0.3">
      <c r="A172" s="317" t="s">
        <v>701</v>
      </c>
      <c r="B172" s="24"/>
      <c r="C172" s="327">
        <v>0</v>
      </c>
      <c r="D172" s="80">
        <v>-2.6</v>
      </c>
      <c r="E172" s="81">
        <v>-9.1999999999999998E-2</v>
      </c>
      <c r="F172" s="82">
        <v>-1.7000000000000001E-2</v>
      </c>
      <c r="G172" s="318">
        <v>3.94</v>
      </c>
      <c r="H172" s="319"/>
      <c r="I172" s="320"/>
      <c r="J172" s="25">
        <v>9.1999999999999998E-2</v>
      </c>
    </row>
    <row r="173" spans="1:10" ht="35.049999999999997" customHeight="1" x14ac:dyDescent="0.3">
      <c r="A173" s="317" t="s">
        <v>899</v>
      </c>
      <c r="B173" s="24"/>
      <c r="C173" s="327" t="s">
        <v>630</v>
      </c>
      <c r="D173" s="80">
        <v>1.0229999999999999</v>
      </c>
      <c r="E173" s="81">
        <v>4.3999999999999997E-2</v>
      </c>
      <c r="F173" s="82">
        <v>8.0000000000000002E-3</v>
      </c>
      <c r="G173" s="318">
        <v>9.91</v>
      </c>
      <c r="H173" s="319"/>
      <c r="I173" s="320"/>
      <c r="J173" s="26"/>
    </row>
    <row r="174" spans="1:10" ht="35.049999999999997" customHeight="1" x14ac:dyDescent="0.3">
      <c r="A174" s="317" t="s">
        <v>900</v>
      </c>
      <c r="B174" s="24"/>
      <c r="C174" s="327" t="s">
        <v>567</v>
      </c>
      <c r="D174" s="80">
        <v>1.0229999999999999</v>
      </c>
      <c r="E174" s="81">
        <v>4.3999999999999997E-2</v>
      </c>
      <c r="F174" s="82">
        <v>8.0000000000000002E-3</v>
      </c>
      <c r="G174" s="319"/>
      <c r="H174" s="319"/>
      <c r="I174" s="320"/>
      <c r="J174" s="26"/>
    </row>
    <row r="175" spans="1:10" ht="35.049999999999997" customHeight="1" x14ac:dyDescent="0.3">
      <c r="A175" s="317" t="s">
        <v>901</v>
      </c>
      <c r="B175" s="17"/>
      <c r="C175" s="327" t="s">
        <v>631</v>
      </c>
      <c r="D175" s="80">
        <v>0.94699999999999995</v>
      </c>
      <c r="E175" s="81">
        <v>0.04</v>
      </c>
      <c r="F175" s="82">
        <v>7.0000000000000001E-3</v>
      </c>
      <c r="G175" s="318">
        <v>0.33</v>
      </c>
      <c r="H175" s="319"/>
      <c r="I175" s="320"/>
      <c r="J175" s="26"/>
    </row>
    <row r="176" spans="1:10" ht="35.049999999999997" customHeight="1" x14ac:dyDescent="0.3">
      <c r="A176" s="317" t="s">
        <v>902</v>
      </c>
      <c r="B176" s="24"/>
      <c r="C176" s="327" t="s">
        <v>631</v>
      </c>
      <c r="D176" s="80">
        <v>0.94699999999999995</v>
      </c>
      <c r="E176" s="81">
        <v>0.04</v>
      </c>
      <c r="F176" s="82">
        <v>7.0000000000000001E-3</v>
      </c>
      <c r="G176" s="318">
        <v>0.4</v>
      </c>
      <c r="H176" s="319"/>
      <c r="I176" s="320"/>
      <c r="J176" s="26"/>
    </row>
    <row r="177" spans="1:10" ht="35.049999999999997" customHeight="1" x14ac:dyDescent="0.3">
      <c r="A177" s="317" t="s">
        <v>903</v>
      </c>
      <c r="B177" s="17"/>
      <c r="C177" s="327" t="s">
        <v>631</v>
      </c>
      <c r="D177" s="80">
        <v>0.94699999999999995</v>
      </c>
      <c r="E177" s="81">
        <v>0.04</v>
      </c>
      <c r="F177" s="82">
        <v>7.0000000000000001E-3</v>
      </c>
      <c r="G177" s="318">
        <v>0.74</v>
      </c>
      <c r="H177" s="319"/>
      <c r="I177" s="320"/>
      <c r="J177" s="26"/>
    </row>
    <row r="178" spans="1:10" ht="35.049999999999997" customHeight="1" x14ac:dyDescent="0.3">
      <c r="A178" s="317" t="s">
        <v>904</v>
      </c>
      <c r="B178" s="17"/>
      <c r="C178" s="327" t="s">
        <v>631</v>
      </c>
      <c r="D178" s="80">
        <v>0.94699999999999995</v>
      </c>
      <c r="E178" s="81">
        <v>0.04</v>
      </c>
      <c r="F178" s="82">
        <v>7.0000000000000001E-3</v>
      </c>
      <c r="G178" s="318">
        <v>1.37</v>
      </c>
      <c r="H178" s="319"/>
      <c r="I178" s="320"/>
      <c r="J178" s="26"/>
    </row>
    <row r="179" spans="1:10" ht="35.049999999999997" customHeight="1" x14ac:dyDescent="0.3">
      <c r="A179" s="317" t="s">
        <v>905</v>
      </c>
      <c r="B179" s="17"/>
      <c r="C179" s="327" t="s">
        <v>631</v>
      </c>
      <c r="D179" s="80">
        <v>0.94699999999999995</v>
      </c>
      <c r="E179" s="81">
        <v>0.04</v>
      </c>
      <c r="F179" s="82">
        <v>7.0000000000000001E-3</v>
      </c>
      <c r="G179" s="318">
        <v>3.55</v>
      </c>
      <c r="H179" s="319"/>
      <c r="I179" s="320"/>
      <c r="J179" s="26"/>
    </row>
    <row r="180" spans="1:10" ht="35.049999999999997" customHeight="1" x14ac:dyDescent="0.3">
      <c r="A180" s="317" t="s">
        <v>586</v>
      </c>
      <c r="B180" s="24"/>
      <c r="C180" s="327" t="s">
        <v>569</v>
      </c>
      <c r="D180" s="80">
        <v>0.94699999999999995</v>
      </c>
      <c r="E180" s="81">
        <v>0.04</v>
      </c>
      <c r="F180" s="82">
        <v>7.0000000000000001E-3</v>
      </c>
      <c r="G180" s="319"/>
      <c r="H180" s="319"/>
      <c r="I180" s="320"/>
      <c r="J180" s="26"/>
    </row>
    <row r="181" spans="1:10" ht="35.049999999999997" customHeight="1" x14ac:dyDescent="0.3">
      <c r="A181" s="317" t="s">
        <v>906</v>
      </c>
      <c r="B181" s="17"/>
      <c r="C181" s="327">
        <v>0</v>
      </c>
      <c r="D181" s="80">
        <v>0.65100000000000002</v>
      </c>
      <c r="E181" s="81">
        <v>2.5999999999999999E-2</v>
      </c>
      <c r="F181" s="82">
        <v>5.0000000000000001E-3</v>
      </c>
      <c r="G181" s="318">
        <v>0.78</v>
      </c>
      <c r="H181" s="318">
        <v>0.24</v>
      </c>
      <c r="I181" s="321">
        <v>0.5</v>
      </c>
      <c r="J181" s="25">
        <v>2.3E-2</v>
      </c>
    </row>
    <row r="182" spans="1:10" ht="35.049999999999997" customHeight="1" x14ac:dyDescent="0.3">
      <c r="A182" s="317" t="s">
        <v>907</v>
      </c>
      <c r="B182" s="24"/>
      <c r="C182" s="327">
        <v>0</v>
      </c>
      <c r="D182" s="80">
        <v>0.65100000000000002</v>
      </c>
      <c r="E182" s="81">
        <v>2.5999999999999999E-2</v>
      </c>
      <c r="F182" s="82">
        <v>5.0000000000000001E-3</v>
      </c>
      <c r="G182" s="318">
        <v>6.59</v>
      </c>
      <c r="H182" s="318">
        <v>0.24</v>
      </c>
      <c r="I182" s="321">
        <v>0.5</v>
      </c>
      <c r="J182" s="25">
        <v>2.3E-2</v>
      </c>
    </row>
    <row r="183" spans="1:10" ht="35.049999999999997" customHeight="1" x14ac:dyDescent="0.3">
      <c r="A183" s="317" t="s">
        <v>908</v>
      </c>
      <c r="B183" s="17"/>
      <c r="C183" s="327">
        <v>0</v>
      </c>
      <c r="D183" s="80">
        <v>0.65100000000000002</v>
      </c>
      <c r="E183" s="81">
        <v>2.5999999999999999E-2</v>
      </c>
      <c r="F183" s="82">
        <v>5.0000000000000001E-3</v>
      </c>
      <c r="G183" s="318">
        <v>9.48</v>
      </c>
      <c r="H183" s="318">
        <v>0.24</v>
      </c>
      <c r="I183" s="321">
        <v>0.5</v>
      </c>
      <c r="J183" s="25">
        <v>2.3E-2</v>
      </c>
    </row>
    <row r="184" spans="1:10" ht="35.049999999999997" customHeight="1" x14ac:dyDescent="0.3">
      <c r="A184" s="317" t="s">
        <v>909</v>
      </c>
      <c r="B184" s="17"/>
      <c r="C184" s="327">
        <v>0</v>
      </c>
      <c r="D184" s="80">
        <v>0.65100000000000002</v>
      </c>
      <c r="E184" s="81">
        <v>2.5999999999999999E-2</v>
      </c>
      <c r="F184" s="82">
        <v>5.0000000000000001E-3</v>
      </c>
      <c r="G184" s="318">
        <v>15.58</v>
      </c>
      <c r="H184" s="318">
        <v>0.24</v>
      </c>
      <c r="I184" s="321">
        <v>0.5</v>
      </c>
      <c r="J184" s="25">
        <v>2.3E-2</v>
      </c>
    </row>
    <row r="185" spans="1:10" ht="35.049999999999997" customHeight="1" x14ac:dyDescent="0.3">
      <c r="A185" s="317" t="s">
        <v>910</v>
      </c>
      <c r="B185" s="17"/>
      <c r="C185" s="327">
        <v>0</v>
      </c>
      <c r="D185" s="80">
        <v>0.65100000000000002</v>
      </c>
      <c r="E185" s="81">
        <v>2.5999999999999999E-2</v>
      </c>
      <c r="F185" s="82">
        <v>5.0000000000000001E-3</v>
      </c>
      <c r="G185" s="318">
        <v>32.549999999999997</v>
      </c>
      <c r="H185" s="318">
        <v>0.24</v>
      </c>
      <c r="I185" s="321">
        <v>0.5</v>
      </c>
      <c r="J185" s="25">
        <v>2.3E-2</v>
      </c>
    </row>
    <row r="186" spans="1:10" ht="35.049999999999997" customHeight="1" x14ac:dyDescent="0.3">
      <c r="A186" s="317" t="s">
        <v>911</v>
      </c>
      <c r="B186" s="17"/>
      <c r="C186" s="327">
        <v>0</v>
      </c>
      <c r="D186" s="80">
        <v>0.65600000000000003</v>
      </c>
      <c r="E186" s="81">
        <v>2.4E-2</v>
      </c>
      <c r="F186" s="82">
        <v>4.0000000000000001E-3</v>
      </c>
      <c r="G186" s="318">
        <v>0.84</v>
      </c>
      <c r="H186" s="318">
        <v>0.49</v>
      </c>
      <c r="I186" s="321">
        <v>0.64</v>
      </c>
      <c r="J186" s="25">
        <v>2.1000000000000001E-2</v>
      </c>
    </row>
    <row r="187" spans="1:10" ht="35.049999999999997" customHeight="1" x14ac:dyDescent="0.3">
      <c r="A187" s="317" t="s">
        <v>912</v>
      </c>
      <c r="B187" s="24"/>
      <c r="C187" s="327">
        <v>0</v>
      </c>
      <c r="D187" s="80">
        <v>0.65600000000000003</v>
      </c>
      <c r="E187" s="81">
        <v>2.4E-2</v>
      </c>
      <c r="F187" s="82">
        <v>4.0000000000000001E-3</v>
      </c>
      <c r="G187" s="318">
        <v>9.35</v>
      </c>
      <c r="H187" s="318">
        <v>0.49</v>
      </c>
      <c r="I187" s="321">
        <v>0.64</v>
      </c>
      <c r="J187" s="25">
        <v>2.1000000000000001E-2</v>
      </c>
    </row>
    <row r="188" spans="1:10" ht="35.049999999999997" customHeight="1" x14ac:dyDescent="0.3">
      <c r="A188" s="317" t="s">
        <v>913</v>
      </c>
      <c r="B188" s="17"/>
      <c r="C188" s="327">
        <v>0</v>
      </c>
      <c r="D188" s="80">
        <v>0.65600000000000003</v>
      </c>
      <c r="E188" s="81">
        <v>2.4E-2</v>
      </c>
      <c r="F188" s="82">
        <v>4.0000000000000001E-3</v>
      </c>
      <c r="G188" s="318">
        <v>13.58</v>
      </c>
      <c r="H188" s="318">
        <v>0.49</v>
      </c>
      <c r="I188" s="321">
        <v>0.64</v>
      </c>
      <c r="J188" s="25">
        <v>2.1000000000000001E-2</v>
      </c>
    </row>
    <row r="189" spans="1:10" ht="35.049999999999997" customHeight="1" x14ac:dyDescent="0.3">
      <c r="A189" s="317" t="s">
        <v>914</v>
      </c>
      <c r="B189" s="17"/>
      <c r="C189" s="327">
        <v>0</v>
      </c>
      <c r="D189" s="80">
        <v>0.65600000000000003</v>
      </c>
      <c r="E189" s="81">
        <v>2.4E-2</v>
      </c>
      <c r="F189" s="82">
        <v>4.0000000000000001E-3</v>
      </c>
      <c r="G189" s="318">
        <v>22.53</v>
      </c>
      <c r="H189" s="318">
        <v>0.49</v>
      </c>
      <c r="I189" s="321">
        <v>0.64</v>
      </c>
      <c r="J189" s="25">
        <v>2.1000000000000001E-2</v>
      </c>
    </row>
    <row r="190" spans="1:10" ht="35.049999999999997" customHeight="1" x14ac:dyDescent="0.3">
      <c r="A190" s="317" t="s">
        <v>915</v>
      </c>
      <c r="B190" s="17"/>
      <c r="C190" s="327">
        <v>0</v>
      </c>
      <c r="D190" s="80">
        <v>0.65600000000000003</v>
      </c>
      <c r="E190" s="81">
        <v>2.4E-2</v>
      </c>
      <c r="F190" s="82">
        <v>4.0000000000000001E-3</v>
      </c>
      <c r="G190" s="318">
        <v>47.39</v>
      </c>
      <c r="H190" s="318">
        <v>0.49</v>
      </c>
      <c r="I190" s="321">
        <v>0.64</v>
      </c>
      <c r="J190" s="25">
        <v>2.1000000000000001E-2</v>
      </c>
    </row>
    <row r="191" spans="1:10" ht="35.049999999999997" customHeight="1" x14ac:dyDescent="0.3">
      <c r="A191" s="317" t="s">
        <v>916</v>
      </c>
      <c r="B191" s="17"/>
      <c r="C191" s="327">
        <v>0</v>
      </c>
      <c r="D191" s="80">
        <v>0.59699999999999998</v>
      </c>
      <c r="E191" s="81">
        <v>1.9E-2</v>
      </c>
      <c r="F191" s="82">
        <v>4.0000000000000001E-3</v>
      </c>
      <c r="G191" s="318">
        <v>11.79</v>
      </c>
      <c r="H191" s="318">
        <v>0.45</v>
      </c>
      <c r="I191" s="321">
        <v>0.63</v>
      </c>
      <c r="J191" s="25">
        <v>1.9E-2</v>
      </c>
    </row>
    <row r="192" spans="1:10" ht="35.049999999999997" customHeight="1" x14ac:dyDescent="0.3">
      <c r="A192" s="317" t="s">
        <v>917</v>
      </c>
      <c r="B192" s="24"/>
      <c r="C192" s="327">
        <v>0</v>
      </c>
      <c r="D192" s="80">
        <v>0.59699999999999998</v>
      </c>
      <c r="E192" s="81">
        <v>1.9E-2</v>
      </c>
      <c r="F192" s="82">
        <v>4.0000000000000001E-3</v>
      </c>
      <c r="G192" s="318">
        <v>68.430000000000007</v>
      </c>
      <c r="H192" s="318">
        <v>0.45</v>
      </c>
      <c r="I192" s="321">
        <v>0.63</v>
      </c>
      <c r="J192" s="25">
        <v>1.9E-2</v>
      </c>
    </row>
    <row r="193" spans="1:10" ht="35.049999999999997" customHeight="1" x14ac:dyDescent="0.3">
      <c r="A193" s="317" t="s">
        <v>918</v>
      </c>
      <c r="B193" s="17"/>
      <c r="C193" s="327">
        <v>0</v>
      </c>
      <c r="D193" s="80">
        <v>0.59699999999999998</v>
      </c>
      <c r="E193" s="81">
        <v>1.9E-2</v>
      </c>
      <c r="F193" s="82">
        <v>4.0000000000000001E-3</v>
      </c>
      <c r="G193" s="318">
        <v>154.44999999999999</v>
      </c>
      <c r="H193" s="318">
        <v>0.45</v>
      </c>
      <c r="I193" s="321">
        <v>0.63</v>
      </c>
      <c r="J193" s="25">
        <v>1.9E-2</v>
      </c>
    </row>
    <row r="194" spans="1:10" ht="35.049999999999997" customHeight="1" x14ac:dyDescent="0.3">
      <c r="A194" s="317" t="s">
        <v>919</v>
      </c>
      <c r="B194" s="17"/>
      <c r="C194" s="327">
        <v>0</v>
      </c>
      <c r="D194" s="80">
        <v>0.59699999999999998</v>
      </c>
      <c r="E194" s="81">
        <v>1.9E-2</v>
      </c>
      <c r="F194" s="82">
        <v>4.0000000000000001E-3</v>
      </c>
      <c r="G194" s="318">
        <v>303.83999999999997</v>
      </c>
      <c r="H194" s="318">
        <v>0.45</v>
      </c>
      <c r="I194" s="321">
        <v>0.63</v>
      </c>
      <c r="J194" s="25">
        <v>1.9E-2</v>
      </c>
    </row>
    <row r="195" spans="1:10" ht="35.049999999999997" customHeight="1" x14ac:dyDescent="0.3">
      <c r="A195" s="317" t="s">
        <v>920</v>
      </c>
      <c r="B195" s="17"/>
      <c r="C195" s="327">
        <v>0</v>
      </c>
      <c r="D195" s="80">
        <v>0.59699999999999998</v>
      </c>
      <c r="E195" s="81">
        <v>1.9E-2</v>
      </c>
      <c r="F195" s="82">
        <v>4.0000000000000001E-3</v>
      </c>
      <c r="G195" s="318">
        <v>725.75</v>
      </c>
      <c r="H195" s="318">
        <v>0.45</v>
      </c>
      <c r="I195" s="321">
        <v>0.63</v>
      </c>
      <c r="J195" s="25">
        <v>1.9E-2</v>
      </c>
    </row>
    <row r="196" spans="1:10" ht="35.049999999999997" customHeight="1" x14ac:dyDescent="0.3">
      <c r="A196" s="317" t="s">
        <v>587</v>
      </c>
      <c r="B196" s="24"/>
      <c r="C196" s="327" t="s">
        <v>608</v>
      </c>
      <c r="D196" s="83">
        <v>2.6669999999999998</v>
      </c>
      <c r="E196" s="84">
        <v>0.1</v>
      </c>
      <c r="F196" s="82">
        <v>6.9000000000000006E-2</v>
      </c>
      <c r="G196" s="319"/>
      <c r="H196" s="319"/>
      <c r="I196" s="320"/>
      <c r="J196" s="26"/>
    </row>
    <row r="197" spans="1:10" ht="35.049999999999997" customHeight="1" x14ac:dyDescent="0.3">
      <c r="A197" s="317" t="s">
        <v>702</v>
      </c>
      <c r="B197" s="24"/>
      <c r="C197" s="327">
        <v>0</v>
      </c>
      <c r="D197" s="80">
        <v>-0.90200000000000002</v>
      </c>
      <c r="E197" s="81">
        <v>-3.7999999999999999E-2</v>
      </c>
      <c r="F197" s="82">
        <v>-7.0000000000000001E-3</v>
      </c>
      <c r="G197" s="318">
        <v>0</v>
      </c>
      <c r="H197" s="319"/>
      <c r="I197" s="320"/>
      <c r="J197" s="26"/>
    </row>
    <row r="198" spans="1:10" ht="35.049999999999997" customHeight="1" x14ac:dyDescent="0.3">
      <c r="A198" s="317" t="s">
        <v>703</v>
      </c>
      <c r="B198" s="323"/>
      <c r="C198" s="327">
        <v>0</v>
      </c>
      <c r="D198" s="80">
        <v>-0.88800000000000001</v>
      </c>
      <c r="E198" s="81">
        <v>-3.6999999999999998E-2</v>
      </c>
      <c r="F198" s="82">
        <v>-7.0000000000000001E-3</v>
      </c>
      <c r="G198" s="318">
        <v>0</v>
      </c>
      <c r="H198" s="319"/>
      <c r="I198" s="320"/>
      <c r="J198" s="26"/>
    </row>
    <row r="199" spans="1:10" ht="35.049999999999997" customHeight="1" x14ac:dyDescent="0.3">
      <c r="A199" s="317" t="s">
        <v>704</v>
      </c>
      <c r="B199" s="24"/>
      <c r="C199" s="327">
        <v>0</v>
      </c>
      <c r="D199" s="80">
        <v>-0.90200000000000002</v>
      </c>
      <c r="E199" s="81">
        <v>-3.7999999999999999E-2</v>
      </c>
      <c r="F199" s="82">
        <v>-7.0000000000000001E-3</v>
      </c>
      <c r="G199" s="318">
        <v>0</v>
      </c>
      <c r="H199" s="319"/>
      <c r="I199" s="320"/>
      <c r="J199" s="25">
        <v>2.9000000000000001E-2</v>
      </c>
    </row>
    <row r="200" spans="1:10" ht="35.049999999999997" customHeight="1" x14ac:dyDescent="0.3">
      <c r="A200" s="317" t="s">
        <v>705</v>
      </c>
      <c r="B200" s="24"/>
      <c r="C200" s="327">
        <v>0</v>
      </c>
      <c r="D200" s="80">
        <v>-0.88800000000000001</v>
      </c>
      <c r="E200" s="81">
        <v>-3.6999999999999998E-2</v>
      </c>
      <c r="F200" s="82">
        <v>-7.0000000000000001E-3</v>
      </c>
      <c r="G200" s="318">
        <v>0</v>
      </c>
      <c r="H200" s="319"/>
      <c r="I200" s="320"/>
      <c r="J200" s="25">
        <v>2.8000000000000001E-2</v>
      </c>
    </row>
    <row r="201" spans="1:10" ht="35.049999999999997" customHeight="1" x14ac:dyDescent="0.3">
      <c r="A201" s="317" t="s">
        <v>706</v>
      </c>
      <c r="B201" s="24"/>
      <c r="C201" s="327">
        <v>0</v>
      </c>
      <c r="D201" s="80">
        <v>-0.89100000000000001</v>
      </c>
      <c r="E201" s="81">
        <v>-3.2000000000000001E-2</v>
      </c>
      <c r="F201" s="82">
        <v>-6.0000000000000001E-3</v>
      </c>
      <c r="G201" s="318">
        <v>1.35</v>
      </c>
      <c r="H201" s="319"/>
      <c r="I201" s="320"/>
      <c r="J201" s="25">
        <v>3.2000000000000001E-2</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0E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N201"/>
  <sheetViews>
    <sheetView topLeftCell="A184" zoomScale="50" zoomScaleNormal="50" zoomScaleSheetLayoutView="80" workbookViewId="0">
      <selection activeCell="B10" sqref="B10:E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3"/>
      <c r="C1" s="3"/>
      <c r="D1" s="3"/>
      <c r="F1" s="3"/>
      <c r="G1" s="3"/>
      <c r="H1" s="3"/>
      <c r="I1" s="3"/>
      <c r="J1" s="1"/>
      <c r="K1" s="1"/>
    </row>
    <row r="2" spans="1:14" ht="40" customHeight="1" x14ac:dyDescent="0.3">
      <c r="A2" s="527" t="str">
        <f>Overview!B4&amp;" - Effective from "&amp;Overview!D4&amp;" - Final LDNO tariffs in WPD EM Area (GSP Group_B)"</f>
        <v>Indigo Power Limited - Effective from 1 April 2022 - Final LDNO tariffs in WPD EM Area (GSP Group_B)</v>
      </c>
      <c r="B2" s="527"/>
      <c r="C2" s="527"/>
      <c r="D2" s="527"/>
      <c r="E2" s="527"/>
      <c r="F2" s="527"/>
      <c r="G2" s="527"/>
      <c r="H2" s="527"/>
      <c r="I2" s="527"/>
      <c r="J2" s="527"/>
    </row>
    <row r="3" spans="1:14" s="42" customFormat="1" ht="40" customHeight="1" x14ac:dyDescent="0.3">
      <c r="A3" s="46"/>
      <c r="B3" s="46"/>
      <c r="C3" s="46"/>
      <c r="D3" s="46"/>
      <c r="E3" s="46"/>
      <c r="F3" s="46"/>
      <c r="G3" s="46"/>
      <c r="H3" s="46"/>
      <c r="I3" s="46"/>
      <c r="J3" s="46"/>
      <c r="K3" s="46"/>
      <c r="L3" s="31"/>
      <c r="M3" s="31"/>
    </row>
    <row r="4" spans="1:14" ht="40" customHeight="1" x14ac:dyDescent="0.3">
      <c r="A4" s="434" t="s">
        <v>308</v>
      </c>
      <c r="B4" s="435"/>
      <c r="C4" s="435"/>
      <c r="D4" s="436"/>
      <c r="E4" s="46"/>
      <c r="F4" s="434" t="s">
        <v>307</v>
      </c>
      <c r="G4" s="435"/>
      <c r="H4" s="435"/>
      <c r="I4" s="435"/>
      <c r="J4" s="436"/>
      <c r="L4" s="3"/>
      <c r="M4" s="3"/>
    </row>
    <row r="5" spans="1:14" ht="40" customHeight="1" x14ac:dyDescent="0.3">
      <c r="A5" s="378" t="s">
        <v>13</v>
      </c>
      <c r="B5" s="248" t="s">
        <v>299</v>
      </c>
      <c r="C5" s="255" t="s">
        <v>300</v>
      </c>
      <c r="D5" s="43" t="s">
        <v>301</v>
      </c>
      <c r="E5" s="46"/>
      <c r="F5" s="239"/>
      <c r="G5" s="240"/>
      <c r="H5" s="44" t="s">
        <v>305</v>
      </c>
      <c r="I5" s="45" t="s">
        <v>306</v>
      </c>
      <c r="J5" s="43" t="s">
        <v>301</v>
      </c>
      <c r="L5" s="46"/>
      <c r="M5" s="3"/>
      <c r="N5" s="3"/>
    </row>
    <row r="6" spans="1:14" ht="40" customHeight="1" x14ac:dyDescent="0.3">
      <c r="A6" s="102" t="str">
        <f>'Annex 1 LV and HV charges_B'!A6</f>
        <v xml:space="preserve">Monday to Friday </v>
      </c>
      <c r="B6" s="13" t="str">
        <f>'Annex 1 LV and HV charges_B'!B6</f>
        <v>16:00 to 19:00</v>
      </c>
      <c r="C6" s="241" t="str">
        <f>'Annex 1 LV and HV charges_B'!C6</f>
        <v>07:30 to 16:00
19:00 to 21:00</v>
      </c>
      <c r="D6" s="85" t="str">
        <f>'Annex 1 LV and HV charges_B'!E6</f>
        <v>00:00 to 07:30
21:00 to 24:00</v>
      </c>
      <c r="E6" s="46"/>
      <c r="F6" s="246" t="str">
        <f>'Annex 1 LV and HV charges_B'!G6</f>
        <v>Monday to Friday Nov to Feb</v>
      </c>
      <c r="G6" s="246" t="str">
        <f>'Annex 1 LV and HV charges_B'!H6</f>
        <v/>
      </c>
      <c r="H6" s="13" t="str">
        <f>'Annex 1 LV and HV charges_B'!I6</f>
        <v>16:00 to 19:00</v>
      </c>
      <c r="I6" s="241" t="str">
        <f>'Annex 1 LV and HV charges_B'!J6</f>
        <v>07:30 to 16:00
19:00 to 21:00</v>
      </c>
      <c r="J6" s="241" t="str">
        <f>'Annex 1 LV and HV charges_B'!K6</f>
        <v>00:00 to 07:30
21:00 to 24:00</v>
      </c>
      <c r="L6" s="46"/>
      <c r="M6" s="3"/>
      <c r="N6" s="3"/>
    </row>
    <row r="7" spans="1:14" ht="40" customHeight="1" x14ac:dyDescent="0.3">
      <c r="A7" s="102" t="str">
        <f>'Annex 1 LV and HV charges_B'!A7</f>
        <v>Weekends</v>
      </c>
      <c r="B7" s="243" t="str">
        <f>'Annex 1 LV and HV charges_B'!B7</f>
        <v/>
      </c>
      <c r="C7" s="245" t="str">
        <f>'Annex 1 LV and HV charges_B'!C7</f>
        <v/>
      </c>
      <c r="D7" s="241" t="str">
        <f>'Annex 1 LV and HV charges_B'!E7</f>
        <v>00:00 to 24:00</v>
      </c>
      <c r="E7" s="46"/>
      <c r="F7" s="246" t="str">
        <f>'Annex 1 LV and HV charges_B'!G7</f>
        <v>Monday to Friday Mar to Oct</v>
      </c>
      <c r="G7" s="246" t="str">
        <f>'Annex 1 LV and HV charges_B'!H7</f>
        <v/>
      </c>
      <c r="H7" s="243" t="str">
        <f>'Annex 1 LV and HV charges_B'!I7</f>
        <v/>
      </c>
      <c r="I7" s="241" t="str">
        <f>'Annex 1 LV and HV charges_B'!J7</f>
        <v>07:30 to 21:00</v>
      </c>
      <c r="J7" s="241" t="str">
        <f>'Annex 1 LV and HV charges_B'!K7</f>
        <v>00:00 to 07:30
21:00 to 24:00</v>
      </c>
      <c r="L7" s="46"/>
      <c r="M7" s="3"/>
      <c r="N7" s="3"/>
    </row>
    <row r="8" spans="1:14" ht="40" customHeight="1" x14ac:dyDescent="0.3">
      <c r="A8" s="242" t="str">
        <f>'Annex 1 LV and HV charges_B'!A8</f>
        <v>Notes</v>
      </c>
      <c r="B8" s="437" t="str">
        <f>'Annex 1 LV and HV charges_B'!B8</f>
        <v>All the above times are in UK Clock time</v>
      </c>
      <c r="C8" s="446" t="str">
        <f>'Annex 1 LV and HV charges_B'!C8</f>
        <v/>
      </c>
      <c r="D8" s="438" t="str">
        <f>'Annex 1 LV and HV charges_B'!D8</f>
        <v/>
      </c>
      <c r="E8" s="46"/>
      <c r="F8" s="246" t="str">
        <f>'Annex 1 LV and HV charges_B'!G8</f>
        <v>Weekends</v>
      </c>
      <c r="G8" s="246" t="str">
        <f>'Annex 1 LV and HV charges_B'!H8</f>
        <v/>
      </c>
      <c r="H8" s="243" t="str">
        <f>'Annex 1 LV and HV charges_B'!I8</f>
        <v/>
      </c>
      <c r="I8" s="243" t="str">
        <f>'Annex 1 LV and HV charges_B'!J8</f>
        <v/>
      </c>
      <c r="J8" s="241" t="str">
        <f>'Annex 1 LV and HV charges_B'!K8</f>
        <v>00:00 to 24:00</v>
      </c>
      <c r="L8" s="46"/>
      <c r="M8" s="3"/>
      <c r="N8" s="3"/>
    </row>
    <row r="9" spans="1:14" s="42" customFormat="1" ht="40" customHeight="1" x14ac:dyDescent="0.3">
      <c r="A9" s="247"/>
      <c r="B9" s="247"/>
      <c r="C9" s="447"/>
      <c r="D9" s="448"/>
      <c r="E9" s="46"/>
      <c r="F9" s="246" t="str">
        <f>'Annex 1 LV and HV charges_B'!G9</f>
        <v>Notes</v>
      </c>
      <c r="G9" s="246" t="str">
        <f>'Annex 1 LV and HV charges_B'!H9</f>
        <v/>
      </c>
      <c r="H9" s="437" t="str">
        <f>'Annex 1 LV and HV charges_B'!I9</f>
        <v>All the above times are in UK Clock time</v>
      </c>
      <c r="I9" s="446" t="str">
        <f>'Annex 1 LV and HV charges_B'!J9</f>
        <v/>
      </c>
      <c r="J9" s="438" t="str">
        <f>'Annex 1 LV and HV charges_B'!K9</f>
        <v/>
      </c>
      <c r="L9" s="46"/>
      <c r="M9" s="31"/>
      <c r="N9" s="31"/>
    </row>
    <row r="10" spans="1:14" s="42" customFormat="1" ht="40" customHeight="1" x14ac:dyDescent="0.3">
      <c r="A10" s="107"/>
      <c r="B10" s="538" t="s">
        <v>480</v>
      </c>
      <c r="C10" s="450"/>
      <c r="D10" s="450"/>
      <c r="E10" s="451"/>
      <c r="F10" s="46"/>
      <c r="G10" s="447"/>
      <c r="H10" s="448"/>
      <c r="I10" s="110"/>
      <c r="J10" s="110"/>
      <c r="K10" s="110"/>
      <c r="L10" s="46"/>
      <c r="M10" s="31"/>
      <c r="N10" s="31"/>
    </row>
    <row r="11" spans="1:14" ht="75" customHeight="1" x14ac:dyDescent="0.3">
      <c r="A11" s="18" t="s">
        <v>455</v>
      </c>
      <c r="B11" s="18" t="s">
        <v>31</v>
      </c>
      <c r="C11" s="111" t="s">
        <v>24</v>
      </c>
      <c r="D11" s="119" t="s">
        <v>571</v>
      </c>
      <c r="E11" s="119" t="s">
        <v>572</v>
      </c>
      <c r="F11" s="119" t="s">
        <v>573</v>
      </c>
      <c r="G11" s="111" t="s">
        <v>25</v>
      </c>
      <c r="H11" s="111" t="s">
        <v>26</v>
      </c>
      <c r="I11" s="111" t="s">
        <v>456</v>
      </c>
      <c r="J11" s="111" t="s">
        <v>270</v>
      </c>
    </row>
    <row r="12" spans="1:14" ht="35.049999999999997" customHeight="1" x14ac:dyDescent="0.3">
      <c r="A12" s="317" t="s">
        <v>777</v>
      </c>
      <c r="B12" s="355" t="s">
        <v>480</v>
      </c>
      <c r="C12" s="326" t="s">
        <v>566</v>
      </c>
      <c r="D12" s="80">
        <v>4.742</v>
      </c>
      <c r="E12" s="81">
        <v>0.84299999999999997</v>
      </c>
      <c r="F12" s="82">
        <v>6.2E-2</v>
      </c>
      <c r="G12" s="318">
        <v>18.559999999999999</v>
      </c>
      <c r="H12" s="319" t="s">
        <v>595</v>
      </c>
      <c r="I12" s="320" t="s">
        <v>595</v>
      </c>
      <c r="J12" s="26" t="s">
        <v>595</v>
      </c>
    </row>
    <row r="13" spans="1:14" ht="35.049999999999997" customHeight="1" x14ac:dyDescent="0.3">
      <c r="A13" s="317" t="s">
        <v>778</v>
      </c>
      <c r="B13" s="355" t="s">
        <v>480</v>
      </c>
      <c r="C13" s="326" t="s">
        <v>567</v>
      </c>
      <c r="D13" s="80">
        <v>4.742</v>
      </c>
      <c r="E13" s="81">
        <v>0.84299999999999997</v>
      </c>
      <c r="F13" s="82">
        <v>6.2E-2</v>
      </c>
      <c r="G13" s="319" t="s">
        <v>595</v>
      </c>
      <c r="H13" s="319" t="s">
        <v>595</v>
      </c>
      <c r="I13" s="320" t="s">
        <v>595</v>
      </c>
      <c r="J13" s="26" t="s">
        <v>595</v>
      </c>
    </row>
    <row r="14" spans="1:14" ht="35.049999999999997" customHeight="1" x14ac:dyDescent="0.3">
      <c r="A14" s="317" t="s">
        <v>779</v>
      </c>
      <c r="B14" s="355" t="s">
        <v>480</v>
      </c>
      <c r="C14" s="326" t="s">
        <v>921</v>
      </c>
      <c r="D14" s="80">
        <v>4.1479999999999997</v>
      </c>
      <c r="E14" s="81">
        <v>0.73699999999999999</v>
      </c>
      <c r="F14" s="82">
        <v>5.3999999999999999E-2</v>
      </c>
      <c r="G14" s="318">
        <v>5.16</v>
      </c>
      <c r="H14" s="319" t="s">
        <v>595</v>
      </c>
      <c r="I14" s="320" t="s">
        <v>595</v>
      </c>
      <c r="J14" s="26" t="s">
        <v>595</v>
      </c>
    </row>
    <row r="15" spans="1:14" ht="35.049999999999997" customHeight="1" x14ac:dyDescent="0.3">
      <c r="A15" s="317" t="s">
        <v>780</v>
      </c>
      <c r="B15" s="355" t="s">
        <v>480</v>
      </c>
      <c r="C15" s="326" t="s">
        <v>921</v>
      </c>
      <c r="D15" s="80">
        <v>4.1479999999999997</v>
      </c>
      <c r="E15" s="81">
        <v>0.73699999999999999</v>
      </c>
      <c r="F15" s="82">
        <v>5.3999999999999999E-2</v>
      </c>
      <c r="G15" s="318">
        <v>8</v>
      </c>
      <c r="H15" s="319" t="s">
        <v>595</v>
      </c>
      <c r="I15" s="320" t="s">
        <v>595</v>
      </c>
      <c r="J15" s="26" t="s">
        <v>595</v>
      </c>
    </row>
    <row r="16" spans="1:14" ht="35.049999999999997" customHeight="1" x14ac:dyDescent="0.3">
      <c r="A16" s="317" t="s">
        <v>781</v>
      </c>
      <c r="B16" s="355" t="s">
        <v>480</v>
      </c>
      <c r="C16" s="326" t="s">
        <v>921</v>
      </c>
      <c r="D16" s="80">
        <v>4.1479999999999997</v>
      </c>
      <c r="E16" s="81">
        <v>0.73699999999999999</v>
      </c>
      <c r="F16" s="82">
        <v>5.3999999999999999E-2</v>
      </c>
      <c r="G16" s="318">
        <v>20.190000000000001</v>
      </c>
      <c r="H16" s="319" t="s">
        <v>595</v>
      </c>
      <c r="I16" s="320" t="s">
        <v>595</v>
      </c>
      <c r="J16" s="26" t="s">
        <v>595</v>
      </c>
    </row>
    <row r="17" spans="1:10" ht="35.049999999999997" customHeight="1" x14ac:dyDescent="0.3">
      <c r="A17" s="317" t="s">
        <v>782</v>
      </c>
      <c r="B17" s="355" t="s">
        <v>480</v>
      </c>
      <c r="C17" s="326" t="s">
        <v>921</v>
      </c>
      <c r="D17" s="80">
        <v>4.1479999999999997</v>
      </c>
      <c r="E17" s="81">
        <v>0.73699999999999999</v>
      </c>
      <c r="F17" s="82">
        <v>5.3999999999999999E-2</v>
      </c>
      <c r="G17" s="318">
        <v>42.63</v>
      </c>
      <c r="H17" s="319" t="s">
        <v>595</v>
      </c>
      <c r="I17" s="320" t="s">
        <v>595</v>
      </c>
      <c r="J17" s="26" t="s">
        <v>595</v>
      </c>
    </row>
    <row r="18" spans="1:10" ht="35.049999999999997" customHeight="1" x14ac:dyDescent="0.3">
      <c r="A18" s="317" t="s">
        <v>783</v>
      </c>
      <c r="B18" s="355" t="s">
        <v>480</v>
      </c>
      <c r="C18" s="326" t="s">
        <v>921</v>
      </c>
      <c r="D18" s="80">
        <v>4.1479999999999997</v>
      </c>
      <c r="E18" s="81">
        <v>0.73699999999999999</v>
      </c>
      <c r="F18" s="82">
        <v>5.3999999999999999E-2</v>
      </c>
      <c r="G18" s="318">
        <v>121.93</v>
      </c>
      <c r="H18" s="319" t="s">
        <v>595</v>
      </c>
      <c r="I18" s="320" t="s">
        <v>595</v>
      </c>
      <c r="J18" s="26" t="s">
        <v>595</v>
      </c>
    </row>
    <row r="19" spans="1:10" ht="35.049999999999997" customHeight="1" x14ac:dyDescent="0.3">
      <c r="A19" s="317" t="s">
        <v>574</v>
      </c>
      <c r="B19" s="355" t="s">
        <v>480</v>
      </c>
      <c r="C19" s="326" t="s">
        <v>569</v>
      </c>
      <c r="D19" s="80">
        <v>4.1479999999999997</v>
      </c>
      <c r="E19" s="81">
        <v>0.73699999999999999</v>
      </c>
      <c r="F19" s="82">
        <v>5.3999999999999999E-2</v>
      </c>
      <c r="G19" s="319" t="s">
        <v>595</v>
      </c>
      <c r="H19" s="319" t="s">
        <v>595</v>
      </c>
      <c r="I19" s="320" t="s">
        <v>595</v>
      </c>
      <c r="J19" s="26" t="s">
        <v>595</v>
      </c>
    </row>
    <row r="20" spans="1:10" ht="35.049999999999997" customHeight="1" x14ac:dyDescent="0.3">
      <c r="A20" s="317" t="s">
        <v>784</v>
      </c>
      <c r="B20" s="355" t="s">
        <v>480</v>
      </c>
      <c r="C20" s="326">
        <v>0</v>
      </c>
      <c r="D20" s="80">
        <v>2.9980000000000002</v>
      </c>
      <c r="E20" s="81">
        <v>0.51400000000000001</v>
      </c>
      <c r="F20" s="82">
        <v>3.6999999999999998E-2</v>
      </c>
      <c r="G20" s="318">
        <v>7.99</v>
      </c>
      <c r="H20" s="318">
        <v>2.0299999999999998</v>
      </c>
      <c r="I20" s="321">
        <v>4</v>
      </c>
      <c r="J20" s="25">
        <v>0.109</v>
      </c>
    </row>
    <row r="21" spans="1:10" ht="35.049999999999997" customHeight="1" x14ac:dyDescent="0.3">
      <c r="A21" s="317" t="s">
        <v>785</v>
      </c>
      <c r="B21" s="355" t="s">
        <v>480</v>
      </c>
      <c r="C21" s="326">
        <v>0</v>
      </c>
      <c r="D21" s="80">
        <v>2.9980000000000002</v>
      </c>
      <c r="E21" s="81">
        <v>0.51400000000000001</v>
      </c>
      <c r="F21" s="82">
        <v>3.6999999999999998E-2</v>
      </c>
      <c r="G21" s="318">
        <v>207.09</v>
      </c>
      <c r="H21" s="318">
        <v>2.0299999999999998</v>
      </c>
      <c r="I21" s="321">
        <v>4</v>
      </c>
      <c r="J21" s="25">
        <v>0.109</v>
      </c>
    </row>
    <row r="22" spans="1:10" ht="35.049999999999997" customHeight="1" x14ac:dyDescent="0.3">
      <c r="A22" s="317" t="s">
        <v>786</v>
      </c>
      <c r="B22" s="355" t="s">
        <v>480</v>
      </c>
      <c r="C22" s="326">
        <v>0</v>
      </c>
      <c r="D22" s="80">
        <v>2.9980000000000002</v>
      </c>
      <c r="E22" s="81">
        <v>0.51400000000000001</v>
      </c>
      <c r="F22" s="82">
        <v>3.6999999999999998E-2</v>
      </c>
      <c r="G22" s="318">
        <v>349.78</v>
      </c>
      <c r="H22" s="318">
        <v>2.0299999999999998</v>
      </c>
      <c r="I22" s="321">
        <v>4</v>
      </c>
      <c r="J22" s="25">
        <v>0.109</v>
      </c>
    </row>
    <row r="23" spans="1:10" ht="35.049999999999997" customHeight="1" x14ac:dyDescent="0.3">
      <c r="A23" s="317" t="s">
        <v>787</v>
      </c>
      <c r="B23" s="355" t="s">
        <v>480</v>
      </c>
      <c r="C23" s="326">
        <v>0</v>
      </c>
      <c r="D23" s="80">
        <v>2.9980000000000002</v>
      </c>
      <c r="E23" s="81">
        <v>0.51400000000000001</v>
      </c>
      <c r="F23" s="82">
        <v>3.6999999999999998E-2</v>
      </c>
      <c r="G23" s="318">
        <v>545.08000000000004</v>
      </c>
      <c r="H23" s="318">
        <v>2.0299999999999998</v>
      </c>
      <c r="I23" s="321">
        <v>4</v>
      </c>
      <c r="J23" s="25">
        <v>0.109</v>
      </c>
    </row>
    <row r="24" spans="1:10" ht="35.049999999999997" customHeight="1" x14ac:dyDescent="0.3">
      <c r="A24" s="317" t="s">
        <v>788</v>
      </c>
      <c r="B24" s="355" t="s">
        <v>480</v>
      </c>
      <c r="C24" s="326">
        <v>0</v>
      </c>
      <c r="D24" s="80">
        <v>2.9980000000000002</v>
      </c>
      <c r="E24" s="81">
        <v>0.51400000000000001</v>
      </c>
      <c r="F24" s="82">
        <v>3.6999999999999998E-2</v>
      </c>
      <c r="G24" s="318">
        <v>1000.88</v>
      </c>
      <c r="H24" s="318">
        <v>2.0299999999999998</v>
      </c>
      <c r="I24" s="321">
        <v>4</v>
      </c>
      <c r="J24" s="25">
        <v>0.109</v>
      </c>
    </row>
    <row r="25" spans="1:10" ht="35.049999999999997" customHeight="1" x14ac:dyDescent="0.3">
      <c r="A25" s="317" t="s">
        <v>575</v>
      </c>
      <c r="B25" s="355" t="s">
        <v>480</v>
      </c>
      <c r="C25" s="326" t="s">
        <v>608</v>
      </c>
      <c r="D25" s="83">
        <v>14.365</v>
      </c>
      <c r="E25" s="84">
        <v>2.0830000000000002</v>
      </c>
      <c r="F25" s="82">
        <v>1.337</v>
      </c>
      <c r="G25" s="319" t="s">
        <v>595</v>
      </c>
      <c r="H25" s="319" t="s">
        <v>595</v>
      </c>
      <c r="I25" s="320" t="s">
        <v>595</v>
      </c>
      <c r="J25" s="26" t="s">
        <v>595</v>
      </c>
    </row>
    <row r="26" spans="1:10" ht="35.049999999999997" customHeight="1" x14ac:dyDescent="0.3">
      <c r="A26" s="317" t="s">
        <v>677</v>
      </c>
      <c r="B26" s="355" t="s">
        <v>480</v>
      </c>
      <c r="C26" s="326">
        <v>0</v>
      </c>
      <c r="D26" s="80">
        <v>-4.1550000000000002</v>
      </c>
      <c r="E26" s="81">
        <v>-0.73799999999999999</v>
      </c>
      <c r="F26" s="82">
        <v>-5.3999999999999999E-2</v>
      </c>
      <c r="G26" s="318">
        <v>0</v>
      </c>
      <c r="H26" s="319" t="s">
        <v>595</v>
      </c>
      <c r="I26" s="320" t="s">
        <v>595</v>
      </c>
      <c r="J26" s="26" t="s">
        <v>595</v>
      </c>
    </row>
    <row r="27" spans="1:10" ht="35.049999999999997" customHeight="1" x14ac:dyDescent="0.3">
      <c r="A27" s="317" t="s">
        <v>678</v>
      </c>
      <c r="B27" s="355" t="s">
        <v>480</v>
      </c>
      <c r="C27" s="326">
        <v>0</v>
      </c>
      <c r="D27" s="80">
        <v>-4.1550000000000002</v>
      </c>
      <c r="E27" s="81">
        <v>-0.73799999999999999</v>
      </c>
      <c r="F27" s="82">
        <v>-5.3999999999999999E-2</v>
      </c>
      <c r="G27" s="318">
        <v>0</v>
      </c>
      <c r="H27" s="319" t="s">
        <v>595</v>
      </c>
      <c r="I27" s="320" t="s">
        <v>595</v>
      </c>
      <c r="J27" s="25">
        <v>0.155</v>
      </c>
    </row>
    <row r="28" spans="1:10" ht="35.049999999999997" customHeight="1" x14ac:dyDescent="0.3">
      <c r="A28" s="322" t="s">
        <v>789</v>
      </c>
      <c r="B28" s="355" t="s">
        <v>480</v>
      </c>
      <c r="C28" s="326" t="s">
        <v>566</v>
      </c>
      <c r="D28" s="80">
        <v>3.8079999999999998</v>
      </c>
      <c r="E28" s="81">
        <v>0.67700000000000005</v>
      </c>
      <c r="F28" s="82">
        <v>0.05</v>
      </c>
      <c r="G28" s="318">
        <v>16.73</v>
      </c>
      <c r="H28" s="319" t="s">
        <v>595</v>
      </c>
      <c r="I28" s="320" t="s">
        <v>595</v>
      </c>
      <c r="J28" s="26" t="s">
        <v>595</v>
      </c>
    </row>
    <row r="29" spans="1:10" ht="35.049999999999997" customHeight="1" x14ac:dyDescent="0.3">
      <c r="A29" s="322" t="s">
        <v>790</v>
      </c>
      <c r="B29" s="355" t="s">
        <v>480</v>
      </c>
      <c r="C29" s="326" t="s">
        <v>567</v>
      </c>
      <c r="D29" s="80">
        <v>3.8079999999999998</v>
      </c>
      <c r="E29" s="81">
        <v>0.67700000000000005</v>
      </c>
      <c r="F29" s="82">
        <v>0.05</v>
      </c>
      <c r="G29" s="319" t="s">
        <v>595</v>
      </c>
      <c r="H29" s="319" t="s">
        <v>595</v>
      </c>
      <c r="I29" s="320" t="s">
        <v>595</v>
      </c>
      <c r="J29" s="26" t="s">
        <v>595</v>
      </c>
    </row>
    <row r="30" spans="1:10" ht="35.049999999999997" customHeight="1" x14ac:dyDescent="0.3">
      <c r="A30" s="322" t="s">
        <v>791</v>
      </c>
      <c r="B30" s="355" t="s">
        <v>480</v>
      </c>
      <c r="C30" s="326" t="s">
        <v>921</v>
      </c>
      <c r="D30" s="80">
        <v>3.33</v>
      </c>
      <c r="E30" s="81">
        <v>0.59199999999999997</v>
      </c>
      <c r="F30" s="82">
        <v>4.2999999999999997E-2</v>
      </c>
      <c r="G30" s="318">
        <v>4.1500000000000004</v>
      </c>
      <c r="H30" s="319" t="s">
        <v>595</v>
      </c>
      <c r="I30" s="320" t="s">
        <v>595</v>
      </c>
      <c r="J30" s="26" t="s">
        <v>595</v>
      </c>
    </row>
    <row r="31" spans="1:10" ht="35.049999999999997" customHeight="1" x14ac:dyDescent="0.3">
      <c r="A31" s="322" t="s">
        <v>792</v>
      </c>
      <c r="B31" s="355" t="s">
        <v>480</v>
      </c>
      <c r="C31" s="326" t="s">
        <v>921</v>
      </c>
      <c r="D31" s="80">
        <v>3.33</v>
      </c>
      <c r="E31" s="81">
        <v>0.59199999999999997</v>
      </c>
      <c r="F31" s="82">
        <v>4.2999999999999997E-2</v>
      </c>
      <c r="G31" s="318">
        <v>6.43</v>
      </c>
      <c r="H31" s="319" t="s">
        <v>595</v>
      </c>
      <c r="I31" s="320" t="s">
        <v>595</v>
      </c>
      <c r="J31" s="26" t="s">
        <v>595</v>
      </c>
    </row>
    <row r="32" spans="1:10" ht="35.049999999999997" customHeight="1" x14ac:dyDescent="0.3">
      <c r="A32" s="322" t="s">
        <v>793</v>
      </c>
      <c r="B32" s="355" t="s">
        <v>480</v>
      </c>
      <c r="C32" s="326" t="s">
        <v>921</v>
      </c>
      <c r="D32" s="80">
        <v>3.33</v>
      </c>
      <c r="E32" s="81">
        <v>0.59199999999999997</v>
      </c>
      <c r="F32" s="82">
        <v>4.2999999999999997E-2</v>
      </c>
      <c r="G32" s="318">
        <v>16.22</v>
      </c>
      <c r="H32" s="319" t="s">
        <v>595</v>
      </c>
      <c r="I32" s="320" t="s">
        <v>595</v>
      </c>
      <c r="J32" s="26" t="s">
        <v>595</v>
      </c>
    </row>
    <row r="33" spans="1:10" ht="35.049999999999997" customHeight="1" x14ac:dyDescent="0.3">
      <c r="A33" s="322" t="s">
        <v>794</v>
      </c>
      <c r="B33" s="355" t="s">
        <v>480</v>
      </c>
      <c r="C33" s="326" t="s">
        <v>921</v>
      </c>
      <c r="D33" s="80">
        <v>3.33</v>
      </c>
      <c r="E33" s="81">
        <v>0.59199999999999997</v>
      </c>
      <c r="F33" s="82">
        <v>4.2999999999999997E-2</v>
      </c>
      <c r="G33" s="318">
        <v>34.229999999999997</v>
      </c>
      <c r="H33" s="319" t="s">
        <v>595</v>
      </c>
      <c r="I33" s="320" t="s">
        <v>595</v>
      </c>
      <c r="J33" s="26" t="s">
        <v>595</v>
      </c>
    </row>
    <row r="34" spans="1:10" ht="35.049999999999997" customHeight="1" x14ac:dyDescent="0.3">
      <c r="A34" s="322" t="s">
        <v>795</v>
      </c>
      <c r="B34" s="355" t="s">
        <v>480</v>
      </c>
      <c r="C34" s="326" t="s">
        <v>921</v>
      </c>
      <c r="D34" s="80">
        <v>3.33</v>
      </c>
      <c r="E34" s="81">
        <v>0.59199999999999997</v>
      </c>
      <c r="F34" s="82">
        <v>4.2999999999999997E-2</v>
      </c>
      <c r="G34" s="318">
        <v>97.91</v>
      </c>
      <c r="H34" s="319" t="s">
        <v>595</v>
      </c>
      <c r="I34" s="320" t="s">
        <v>595</v>
      </c>
      <c r="J34" s="26" t="s">
        <v>595</v>
      </c>
    </row>
    <row r="35" spans="1:10" ht="35.049999999999997" customHeight="1" x14ac:dyDescent="0.3">
      <c r="A35" s="322" t="s">
        <v>576</v>
      </c>
      <c r="B35" s="355" t="s">
        <v>480</v>
      </c>
      <c r="C35" s="326" t="s">
        <v>569</v>
      </c>
      <c r="D35" s="80">
        <v>3.33</v>
      </c>
      <c r="E35" s="81">
        <v>0.59199999999999997</v>
      </c>
      <c r="F35" s="82">
        <v>4.2999999999999997E-2</v>
      </c>
      <c r="G35" s="319" t="s">
        <v>595</v>
      </c>
      <c r="H35" s="319" t="s">
        <v>595</v>
      </c>
      <c r="I35" s="320" t="s">
        <v>595</v>
      </c>
      <c r="J35" s="26" t="s">
        <v>595</v>
      </c>
    </row>
    <row r="36" spans="1:10" ht="35.049999999999997" customHeight="1" x14ac:dyDescent="0.3">
      <c r="A36" s="322" t="s">
        <v>796</v>
      </c>
      <c r="B36" s="355" t="s">
        <v>480</v>
      </c>
      <c r="C36" s="326">
        <v>0</v>
      </c>
      <c r="D36" s="80">
        <v>2.4079999999999999</v>
      </c>
      <c r="E36" s="81">
        <v>0.41299999999999998</v>
      </c>
      <c r="F36" s="82">
        <v>0.03</v>
      </c>
      <c r="G36" s="318">
        <v>6.42</v>
      </c>
      <c r="H36" s="318">
        <v>1.63</v>
      </c>
      <c r="I36" s="321">
        <v>3.21</v>
      </c>
      <c r="J36" s="25">
        <v>8.6999999999999994E-2</v>
      </c>
    </row>
    <row r="37" spans="1:10" ht="35.049999999999997" customHeight="1" x14ac:dyDescent="0.3">
      <c r="A37" s="322" t="s">
        <v>797</v>
      </c>
      <c r="B37" s="355" t="s">
        <v>480</v>
      </c>
      <c r="C37" s="326">
        <v>0</v>
      </c>
      <c r="D37" s="80">
        <v>2.4079999999999999</v>
      </c>
      <c r="E37" s="81">
        <v>0.41299999999999998</v>
      </c>
      <c r="F37" s="82">
        <v>0.03</v>
      </c>
      <c r="G37" s="318">
        <v>166.29</v>
      </c>
      <c r="H37" s="318">
        <v>1.63</v>
      </c>
      <c r="I37" s="321">
        <v>3.21</v>
      </c>
      <c r="J37" s="25">
        <v>8.6999999999999994E-2</v>
      </c>
    </row>
    <row r="38" spans="1:10" ht="35.049999999999997" customHeight="1" x14ac:dyDescent="0.3">
      <c r="A38" s="322" t="s">
        <v>798</v>
      </c>
      <c r="B38" s="355" t="s">
        <v>480</v>
      </c>
      <c r="C38" s="326">
        <v>0</v>
      </c>
      <c r="D38" s="80">
        <v>2.4079999999999999</v>
      </c>
      <c r="E38" s="81">
        <v>0.41299999999999998</v>
      </c>
      <c r="F38" s="82">
        <v>0.03</v>
      </c>
      <c r="G38" s="318">
        <v>280.85000000000002</v>
      </c>
      <c r="H38" s="318">
        <v>1.63</v>
      </c>
      <c r="I38" s="321">
        <v>3.21</v>
      </c>
      <c r="J38" s="25">
        <v>8.6999999999999994E-2</v>
      </c>
    </row>
    <row r="39" spans="1:10" ht="35.049999999999997" customHeight="1" x14ac:dyDescent="0.3">
      <c r="A39" s="322" t="s">
        <v>799</v>
      </c>
      <c r="B39" s="355" t="s">
        <v>480</v>
      </c>
      <c r="C39" s="326">
        <v>0</v>
      </c>
      <c r="D39" s="80">
        <v>2.4079999999999999</v>
      </c>
      <c r="E39" s="81">
        <v>0.41299999999999998</v>
      </c>
      <c r="F39" s="82">
        <v>0.03</v>
      </c>
      <c r="G39" s="318">
        <v>437.67</v>
      </c>
      <c r="H39" s="318">
        <v>1.63</v>
      </c>
      <c r="I39" s="321">
        <v>3.21</v>
      </c>
      <c r="J39" s="25">
        <v>8.6999999999999994E-2</v>
      </c>
    </row>
    <row r="40" spans="1:10" ht="35.049999999999997" customHeight="1" x14ac:dyDescent="0.3">
      <c r="A40" s="322" t="s">
        <v>800</v>
      </c>
      <c r="B40" s="355" t="s">
        <v>480</v>
      </c>
      <c r="C40" s="326">
        <v>0</v>
      </c>
      <c r="D40" s="80">
        <v>2.4079999999999999</v>
      </c>
      <c r="E40" s="81">
        <v>0.41299999999999998</v>
      </c>
      <c r="F40" s="82">
        <v>0.03</v>
      </c>
      <c r="G40" s="318">
        <v>803.65</v>
      </c>
      <c r="H40" s="318">
        <v>1.63</v>
      </c>
      <c r="I40" s="321">
        <v>3.21</v>
      </c>
      <c r="J40" s="25">
        <v>8.6999999999999994E-2</v>
      </c>
    </row>
    <row r="41" spans="1:10" ht="35.049999999999997" customHeight="1" x14ac:dyDescent="0.3">
      <c r="A41" s="322" t="s">
        <v>801</v>
      </c>
      <c r="B41" s="355" t="s">
        <v>480</v>
      </c>
      <c r="C41" s="326">
        <v>0</v>
      </c>
      <c r="D41" s="80">
        <v>2.423</v>
      </c>
      <c r="E41" s="81">
        <v>0.38100000000000001</v>
      </c>
      <c r="F41" s="82">
        <v>2.7E-2</v>
      </c>
      <c r="G41" s="318">
        <v>7.32</v>
      </c>
      <c r="H41" s="318">
        <v>2.91</v>
      </c>
      <c r="I41" s="321">
        <v>4.38</v>
      </c>
      <c r="J41" s="25">
        <v>8.8999999999999996E-2</v>
      </c>
    </row>
    <row r="42" spans="1:10" ht="35.049999999999997" customHeight="1" x14ac:dyDescent="0.3">
      <c r="A42" s="322" t="s">
        <v>802</v>
      </c>
      <c r="B42" s="355" t="s">
        <v>480</v>
      </c>
      <c r="C42" s="326">
        <v>0</v>
      </c>
      <c r="D42" s="80">
        <v>2.423</v>
      </c>
      <c r="E42" s="81">
        <v>0.38100000000000001</v>
      </c>
      <c r="F42" s="82">
        <v>2.7E-2</v>
      </c>
      <c r="G42" s="318">
        <v>240.8</v>
      </c>
      <c r="H42" s="318">
        <v>2.91</v>
      </c>
      <c r="I42" s="321">
        <v>4.38</v>
      </c>
      <c r="J42" s="25">
        <v>8.8999999999999996E-2</v>
      </c>
    </row>
    <row r="43" spans="1:10" ht="35.049999999999997" customHeight="1" x14ac:dyDescent="0.3">
      <c r="A43" s="322" t="s">
        <v>803</v>
      </c>
      <c r="B43" s="355" t="s">
        <v>480</v>
      </c>
      <c r="C43" s="326">
        <v>0</v>
      </c>
      <c r="D43" s="80">
        <v>2.423</v>
      </c>
      <c r="E43" s="81">
        <v>0.38100000000000001</v>
      </c>
      <c r="F43" s="82">
        <v>2.7E-2</v>
      </c>
      <c r="G43" s="318">
        <v>408.14</v>
      </c>
      <c r="H43" s="318">
        <v>2.91</v>
      </c>
      <c r="I43" s="321">
        <v>4.38</v>
      </c>
      <c r="J43" s="25">
        <v>8.8999999999999996E-2</v>
      </c>
    </row>
    <row r="44" spans="1:10" ht="35.049999999999997" customHeight="1" x14ac:dyDescent="0.3">
      <c r="A44" s="322" t="s">
        <v>804</v>
      </c>
      <c r="B44" s="355" t="s">
        <v>480</v>
      </c>
      <c r="C44" s="326">
        <v>0</v>
      </c>
      <c r="D44" s="80">
        <v>2.423</v>
      </c>
      <c r="E44" s="81">
        <v>0.38100000000000001</v>
      </c>
      <c r="F44" s="82">
        <v>2.7E-2</v>
      </c>
      <c r="G44" s="318">
        <v>637.17999999999995</v>
      </c>
      <c r="H44" s="318">
        <v>2.91</v>
      </c>
      <c r="I44" s="321">
        <v>4.38</v>
      </c>
      <c r="J44" s="25">
        <v>8.8999999999999996E-2</v>
      </c>
    </row>
    <row r="45" spans="1:10" ht="35.049999999999997" customHeight="1" x14ac:dyDescent="0.3">
      <c r="A45" s="322" t="s">
        <v>805</v>
      </c>
      <c r="B45" s="355" t="s">
        <v>480</v>
      </c>
      <c r="C45" s="326">
        <v>0</v>
      </c>
      <c r="D45" s="80">
        <v>2.423</v>
      </c>
      <c r="E45" s="81">
        <v>0.38100000000000001</v>
      </c>
      <c r="F45" s="82">
        <v>2.7E-2</v>
      </c>
      <c r="G45" s="318">
        <v>1171.69</v>
      </c>
      <c r="H45" s="318">
        <v>2.91</v>
      </c>
      <c r="I45" s="321">
        <v>4.38</v>
      </c>
      <c r="J45" s="25">
        <v>8.8999999999999996E-2</v>
      </c>
    </row>
    <row r="46" spans="1:10" ht="35.049999999999997" customHeight="1" x14ac:dyDescent="0.3">
      <c r="A46" s="322" t="s">
        <v>806</v>
      </c>
      <c r="B46" s="355" t="s">
        <v>480</v>
      </c>
      <c r="C46" s="326">
        <v>0</v>
      </c>
      <c r="D46" s="80">
        <v>1.6479999999999999</v>
      </c>
      <c r="E46" s="81">
        <v>0.221</v>
      </c>
      <c r="F46" s="82">
        <v>1.4999999999999999E-2</v>
      </c>
      <c r="G46" s="318">
        <v>76.17</v>
      </c>
      <c r="H46" s="318">
        <v>4</v>
      </c>
      <c r="I46" s="321">
        <v>5.78</v>
      </c>
      <c r="J46" s="25">
        <v>5.1999999999999998E-2</v>
      </c>
    </row>
    <row r="47" spans="1:10" ht="35.049999999999997" customHeight="1" x14ac:dyDescent="0.3">
      <c r="A47" s="322" t="s">
        <v>807</v>
      </c>
      <c r="B47" s="355" t="s">
        <v>480</v>
      </c>
      <c r="C47" s="326">
        <v>0</v>
      </c>
      <c r="D47" s="80">
        <v>1.6479999999999999</v>
      </c>
      <c r="E47" s="81">
        <v>0.221</v>
      </c>
      <c r="F47" s="82">
        <v>1.4999999999999999E-2</v>
      </c>
      <c r="G47" s="318">
        <v>1189.93</v>
      </c>
      <c r="H47" s="318">
        <v>4</v>
      </c>
      <c r="I47" s="321">
        <v>5.78</v>
      </c>
      <c r="J47" s="25">
        <v>5.1999999999999998E-2</v>
      </c>
    </row>
    <row r="48" spans="1:10" ht="35.049999999999997" customHeight="1" x14ac:dyDescent="0.3">
      <c r="A48" s="322" t="s">
        <v>808</v>
      </c>
      <c r="B48" s="355" t="s">
        <v>480</v>
      </c>
      <c r="C48" s="326">
        <v>0</v>
      </c>
      <c r="D48" s="80">
        <v>1.6479999999999999</v>
      </c>
      <c r="E48" s="81">
        <v>0.221</v>
      </c>
      <c r="F48" s="82">
        <v>1.4999999999999999E-2</v>
      </c>
      <c r="G48" s="318">
        <v>3987.7</v>
      </c>
      <c r="H48" s="318">
        <v>4</v>
      </c>
      <c r="I48" s="321">
        <v>5.78</v>
      </c>
      <c r="J48" s="25">
        <v>5.1999999999999998E-2</v>
      </c>
    </row>
    <row r="49" spans="1:10" ht="35.049999999999997" customHeight="1" x14ac:dyDescent="0.3">
      <c r="A49" s="322" t="s">
        <v>809</v>
      </c>
      <c r="B49" s="355" t="s">
        <v>480</v>
      </c>
      <c r="C49" s="326">
        <v>0</v>
      </c>
      <c r="D49" s="80">
        <v>1.6479999999999999</v>
      </c>
      <c r="E49" s="81">
        <v>0.221</v>
      </c>
      <c r="F49" s="82">
        <v>1.4999999999999999E-2</v>
      </c>
      <c r="G49" s="318">
        <v>8732.4699999999993</v>
      </c>
      <c r="H49" s="318">
        <v>4</v>
      </c>
      <c r="I49" s="321">
        <v>5.78</v>
      </c>
      <c r="J49" s="25">
        <v>5.1999999999999998E-2</v>
      </c>
    </row>
    <row r="50" spans="1:10" ht="35.049999999999997" customHeight="1" x14ac:dyDescent="0.3">
      <c r="A50" s="322" t="s">
        <v>810</v>
      </c>
      <c r="B50" s="355" t="s">
        <v>480</v>
      </c>
      <c r="C50" s="326">
        <v>0</v>
      </c>
      <c r="D50" s="80">
        <v>1.6479999999999999</v>
      </c>
      <c r="E50" s="81">
        <v>0.221</v>
      </c>
      <c r="F50" s="82">
        <v>1.4999999999999999E-2</v>
      </c>
      <c r="G50" s="318">
        <v>22615.23</v>
      </c>
      <c r="H50" s="318">
        <v>4</v>
      </c>
      <c r="I50" s="321">
        <v>5.78</v>
      </c>
      <c r="J50" s="25">
        <v>5.1999999999999998E-2</v>
      </c>
    </row>
    <row r="51" spans="1:10" ht="35.049999999999997" customHeight="1" x14ac:dyDescent="0.3">
      <c r="A51" s="322" t="s">
        <v>577</v>
      </c>
      <c r="B51" s="355" t="s">
        <v>480</v>
      </c>
      <c r="C51" s="326" t="s">
        <v>608</v>
      </c>
      <c r="D51" s="83">
        <v>11.534000000000001</v>
      </c>
      <c r="E51" s="84">
        <v>1.673</v>
      </c>
      <c r="F51" s="82">
        <v>1.0740000000000001</v>
      </c>
      <c r="G51" s="319" t="s">
        <v>595</v>
      </c>
      <c r="H51" s="319" t="s">
        <v>595</v>
      </c>
      <c r="I51" s="320" t="s">
        <v>595</v>
      </c>
      <c r="J51" s="26" t="s">
        <v>595</v>
      </c>
    </row>
    <row r="52" spans="1:10" ht="35.049999999999997" customHeight="1" x14ac:dyDescent="0.3">
      <c r="A52" s="322" t="s">
        <v>679</v>
      </c>
      <c r="B52" s="355" t="s">
        <v>480</v>
      </c>
      <c r="C52" s="326">
        <v>0</v>
      </c>
      <c r="D52" s="80">
        <v>-4.1550000000000002</v>
      </c>
      <c r="E52" s="81">
        <v>-0.73799999999999999</v>
      </c>
      <c r="F52" s="82">
        <v>-5.3999999999999999E-2</v>
      </c>
      <c r="G52" s="318">
        <v>0</v>
      </c>
      <c r="H52" s="319" t="s">
        <v>595</v>
      </c>
      <c r="I52" s="320" t="s">
        <v>595</v>
      </c>
      <c r="J52" s="26" t="s">
        <v>595</v>
      </c>
    </row>
    <row r="53" spans="1:10" ht="35.049999999999997" customHeight="1" x14ac:dyDescent="0.3">
      <c r="A53" s="322" t="s">
        <v>680</v>
      </c>
      <c r="B53" s="355" t="s">
        <v>480</v>
      </c>
      <c r="C53" s="326">
        <v>0</v>
      </c>
      <c r="D53" s="80">
        <v>-3.6520000000000001</v>
      </c>
      <c r="E53" s="81">
        <v>-0.63500000000000001</v>
      </c>
      <c r="F53" s="82">
        <v>-4.5999999999999999E-2</v>
      </c>
      <c r="G53" s="318">
        <v>0</v>
      </c>
      <c r="H53" s="319" t="s">
        <v>595</v>
      </c>
      <c r="I53" s="320" t="s">
        <v>595</v>
      </c>
      <c r="J53" s="26" t="s">
        <v>595</v>
      </c>
    </row>
    <row r="54" spans="1:10" ht="35.049999999999997" customHeight="1" x14ac:dyDescent="0.3">
      <c r="A54" s="322" t="s">
        <v>591</v>
      </c>
      <c r="B54" s="355" t="s">
        <v>480</v>
      </c>
      <c r="C54" s="326">
        <v>0</v>
      </c>
      <c r="D54" s="80">
        <v>-4.1550000000000002</v>
      </c>
      <c r="E54" s="81">
        <v>-0.73799999999999999</v>
      </c>
      <c r="F54" s="82">
        <v>-5.3999999999999999E-2</v>
      </c>
      <c r="G54" s="318">
        <v>0</v>
      </c>
      <c r="H54" s="319" t="s">
        <v>595</v>
      </c>
      <c r="I54" s="320" t="s">
        <v>595</v>
      </c>
      <c r="J54" s="25">
        <v>0.155</v>
      </c>
    </row>
    <row r="55" spans="1:10" ht="35.049999999999997" customHeight="1" x14ac:dyDescent="0.3">
      <c r="A55" s="322" t="s">
        <v>681</v>
      </c>
      <c r="B55" s="355" t="s">
        <v>480</v>
      </c>
      <c r="C55" s="326">
        <v>0</v>
      </c>
      <c r="D55" s="80">
        <v>-3.6520000000000001</v>
      </c>
      <c r="E55" s="81">
        <v>-0.63500000000000001</v>
      </c>
      <c r="F55" s="82">
        <v>-4.5999999999999999E-2</v>
      </c>
      <c r="G55" s="318">
        <v>0</v>
      </c>
      <c r="H55" s="319" t="s">
        <v>595</v>
      </c>
      <c r="I55" s="320" t="s">
        <v>595</v>
      </c>
      <c r="J55" s="25">
        <v>0.13100000000000001</v>
      </c>
    </row>
    <row r="56" spans="1:10" ht="35.049999999999997" customHeight="1" x14ac:dyDescent="0.3">
      <c r="A56" s="322" t="s">
        <v>592</v>
      </c>
      <c r="B56" s="355" t="s">
        <v>480</v>
      </c>
      <c r="C56" s="326">
        <v>0</v>
      </c>
      <c r="D56" s="80">
        <v>-2.3889999999999998</v>
      </c>
      <c r="E56" s="81">
        <v>-0.36699999999999999</v>
      </c>
      <c r="F56" s="82">
        <v>-2.5999999999999999E-2</v>
      </c>
      <c r="G56" s="318">
        <v>0</v>
      </c>
      <c r="H56" s="319" t="s">
        <v>595</v>
      </c>
      <c r="I56" s="320" t="s">
        <v>595</v>
      </c>
      <c r="J56" s="25">
        <v>0.105</v>
      </c>
    </row>
    <row r="57" spans="1:10" ht="35.049999999999997" customHeight="1" x14ac:dyDescent="0.3">
      <c r="A57" s="317" t="s">
        <v>811</v>
      </c>
      <c r="B57" s="355" t="s">
        <v>480</v>
      </c>
      <c r="C57" s="326" t="s">
        <v>566</v>
      </c>
      <c r="D57" s="80">
        <v>2.8940000000000001</v>
      </c>
      <c r="E57" s="81">
        <v>0.51400000000000001</v>
      </c>
      <c r="F57" s="82">
        <v>3.7999999999999999E-2</v>
      </c>
      <c r="G57" s="318">
        <v>14.95</v>
      </c>
      <c r="H57" s="319" t="s">
        <v>595</v>
      </c>
      <c r="I57" s="320" t="s">
        <v>595</v>
      </c>
      <c r="J57" s="26" t="s">
        <v>595</v>
      </c>
    </row>
    <row r="58" spans="1:10" ht="35.049999999999997" customHeight="1" x14ac:dyDescent="0.3">
      <c r="A58" s="317" t="s">
        <v>812</v>
      </c>
      <c r="B58" s="355" t="s">
        <v>480</v>
      </c>
      <c r="C58" s="326" t="s">
        <v>567</v>
      </c>
      <c r="D58" s="80">
        <v>2.8940000000000001</v>
      </c>
      <c r="E58" s="81">
        <v>0.51400000000000001</v>
      </c>
      <c r="F58" s="82">
        <v>3.7999999999999999E-2</v>
      </c>
      <c r="G58" s="319" t="s">
        <v>595</v>
      </c>
      <c r="H58" s="319" t="s">
        <v>595</v>
      </c>
      <c r="I58" s="320" t="s">
        <v>595</v>
      </c>
      <c r="J58" s="26" t="s">
        <v>595</v>
      </c>
    </row>
    <row r="59" spans="1:10" ht="35.049999999999997" customHeight="1" x14ac:dyDescent="0.3">
      <c r="A59" s="317" t="s">
        <v>813</v>
      </c>
      <c r="B59" s="355" t="s">
        <v>480</v>
      </c>
      <c r="C59" s="326" t="s">
        <v>921</v>
      </c>
      <c r="D59" s="80">
        <v>2.5310000000000001</v>
      </c>
      <c r="E59" s="81">
        <v>0.45</v>
      </c>
      <c r="F59" s="82">
        <v>3.3000000000000002E-2</v>
      </c>
      <c r="G59" s="318">
        <v>3.16</v>
      </c>
      <c r="H59" s="319" t="s">
        <v>595</v>
      </c>
      <c r="I59" s="320" t="s">
        <v>595</v>
      </c>
      <c r="J59" s="26" t="s">
        <v>595</v>
      </c>
    </row>
    <row r="60" spans="1:10" ht="35.049999999999997" customHeight="1" x14ac:dyDescent="0.3">
      <c r="A60" s="317" t="s">
        <v>814</v>
      </c>
      <c r="B60" s="355" t="s">
        <v>480</v>
      </c>
      <c r="C60" s="326" t="s">
        <v>921</v>
      </c>
      <c r="D60" s="80">
        <v>2.5310000000000001</v>
      </c>
      <c r="E60" s="81">
        <v>0.45</v>
      </c>
      <c r="F60" s="82">
        <v>3.3000000000000002E-2</v>
      </c>
      <c r="G60" s="318">
        <v>4.9000000000000004</v>
      </c>
      <c r="H60" s="319" t="s">
        <v>595</v>
      </c>
      <c r="I60" s="320" t="s">
        <v>595</v>
      </c>
      <c r="J60" s="26" t="s">
        <v>595</v>
      </c>
    </row>
    <row r="61" spans="1:10" ht="35.049999999999997" customHeight="1" x14ac:dyDescent="0.3">
      <c r="A61" s="317" t="s">
        <v>815</v>
      </c>
      <c r="B61" s="355" t="s">
        <v>480</v>
      </c>
      <c r="C61" s="326" t="s">
        <v>921</v>
      </c>
      <c r="D61" s="80">
        <v>2.5310000000000001</v>
      </c>
      <c r="E61" s="81">
        <v>0.45</v>
      </c>
      <c r="F61" s="82">
        <v>3.3000000000000002E-2</v>
      </c>
      <c r="G61" s="318">
        <v>12.33</v>
      </c>
      <c r="H61" s="319" t="s">
        <v>595</v>
      </c>
      <c r="I61" s="320" t="s">
        <v>595</v>
      </c>
      <c r="J61" s="26" t="s">
        <v>595</v>
      </c>
    </row>
    <row r="62" spans="1:10" ht="35.049999999999997" customHeight="1" x14ac:dyDescent="0.3">
      <c r="A62" s="317" t="s">
        <v>816</v>
      </c>
      <c r="B62" s="355" t="s">
        <v>480</v>
      </c>
      <c r="C62" s="326" t="s">
        <v>921</v>
      </c>
      <c r="D62" s="80">
        <v>2.5310000000000001</v>
      </c>
      <c r="E62" s="81">
        <v>0.45</v>
      </c>
      <c r="F62" s="82">
        <v>3.3000000000000002E-2</v>
      </c>
      <c r="G62" s="318">
        <v>26.03</v>
      </c>
      <c r="H62" s="319" t="s">
        <v>595</v>
      </c>
      <c r="I62" s="320" t="s">
        <v>595</v>
      </c>
      <c r="J62" s="26" t="s">
        <v>595</v>
      </c>
    </row>
    <row r="63" spans="1:10" ht="35.049999999999997" customHeight="1" x14ac:dyDescent="0.3">
      <c r="A63" s="317" t="s">
        <v>817</v>
      </c>
      <c r="B63" s="355" t="s">
        <v>480</v>
      </c>
      <c r="C63" s="326" t="s">
        <v>921</v>
      </c>
      <c r="D63" s="80">
        <v>2.5310000000000001</v>
      </c>
      <c r="E63" s="81">
        <v>0.45</v>
      </c>
      <c r="F63" s="82">
        <v>3.3000000000000002E-2</v>
      </c>
      <c r="G63" s="318">
        <v>74.42</v>
      </c>
      <c r="H63" s="319" t="s">
        <v>595</v>
      </c>
      <c r="I63" s="320" t="s">
        <v>595</v>
      </c>
      <c r="J63" s="26" t="s">
        <v>595</v>
      </c>
    </row>
    <row r="64" spans="1:10" ht="35.049999999999997" customHeight="1" x14ac:dyDescent="0.3">
      <c r="A64" s="317" t="s">
        <v>578</v>
      </c>
      <c r="B64" s="355" t="s">
        <v>480</v>
      </c>
      <c r="C64" s="326" t="s">
        <v>569</v>
      </c>
      <c r="D64" s="80">
        <v>2.5310000000000001</v>
      </c>
      <c r="E64" s="81">
        <v>0.45</v>
      </c>
      <c r="F64" s="82">
        <v>3.3000000000000002E-2</v>
      </c>
      <c r="G64" s="319" t="s">
        <v>595</v>
      </c>
      <c r="H64" s="319" t="s">
        <v>595</v>
      </c>
      <c r="I64" s="320" t="s">
        <v>595</v>
      </c>
      <c r="J64" s="26" t="s">
        <v>595</v>
      </c>
    </row>
    <row r="65" spans="1:10" ht="35.049999999999997" customHeight="1" x14ac:dyDescent="0.3">
      <c r="A65" s="317" t="s">
        <v>818</v>
      </c>
      <c r="B65" s="355" t="s">
        <v>480</v>
      </c>
      <c r="C65" s="326">
        <v>0</v>
      </c>
      <c r="D65" s="80">
        <v>1.83</v>
      </c>
      <c r="E65" s="81">
        <v>0.313</v>
      </c>
      <c r="F65" s="82">
        <v>2.3E-2</v>
      </c>
      <c r="G65" s="318">
        <v>4.8899999999999997</v>
      </c>
      <c r="H65" s="318">
        <v>1.24</v>
      </c>
      <c r="I65" s="321">
        <v>2.44</v>
      </c>
      <c r="J65" s="25">
        <v>6.6000000000000003E-2</v>
      </c>
    </row>
    <row r="66" spans="1:10" ht="35.049999999999997" customHeight="1" x14ac:dyDescent="0.3">
      <c r="A66" s="317" t="s">
        <v>819</v>
      </c>
      <c r="B66" s="355" t="s">
        <v>480</v>
      </c>
      <c r="C66" s="326">
        <v>0</v>
      </c>
      <c r="D66" s="80">
        <v>1.83</v>
      </c>
      <c r="E66" s="81">
        <v>0.313</v>
      </c>
      <c r="F66" s="82">
        <v>2.3E-2</v>
      </c>
      <c r="G66" s="318">
        <v>126.38</v>
      </c>
      <c r="H66" s="318">
        <v>1.24</v>
      </c>
      <c r="I66" s="321">
        <v>2.44</v>
      </c>
      <c r="J66" s="25">
        <v>6.6000000000000003E-2</v>
      </c>
    </row>
    <row r="67" spans="1:10" ht="35.049999999999997" customHeight="1" x14ac:dyDescent="0.3">
      <c r="A67" s="317" t="s">
        <v>820</v>
      </c>
      <c r="B67" s="355" t="s">
        <v>480</v>
      </c>
      <c r="C67" s="326">
        <v>0</v>
      </c>
      <c r="D67" s="80">
        <v>1.83</v>
      </c>
      <c r="E67" s="81">
        <v>0.313</v>
      </c>
      <c r="F67" s="82">
        <v>2.3E-2</v>
      </c>
      <c r="G67" s="318">
        <v>213.44</v>
      </c>
      <c r="H67" s="318">
        <v>1.24</v>
      </c>
      <c r="I67" s="321">
        <v>2.44</v>
      </c>
      <c r="J67" s="25">
        <v>6.6000000000000003E-2</v>
      </c>
    </row>
    <row r="68" spans="1:10" ht="35.049999999999997" customHeight="1" x14ac:dyDescent="0.3">
      <c r="A68" s="317" t="s">
        <v>821</v>
      </c>
      <c r="B68" s="355" t="s">
        <v>480</v>
      </c>
      <c r="C68" s="326">
        <v>0</v>
      </c>
      <c r="D68" s="80">
        <v>1.83</v>
      </c>
      <c r="E68" s="81">
        <v>0.313</v>
      </c>
      <c r="F68" s="82">
        <v>2.3E-2</v>
      </c>
      <c r="G68" s="318">
        <v>332.62</v>
      </c>
      <c r="H68" s="318">
        <v>1.24</v>
      </c>
      <c r="I68" s="321">
        <v>2.44</v>
      </c>
      <c r="J68" s="25">
        <v>6.6000000000000003E-2</v>
      </c>
    </row>
    <row r="69" spans="1:10" ht="35.049999999999997" customHeight="1" x14ac:dyDescent="0.3">
      <c r="A69" s="317" t="s">
        <v>822</v>
      </c>
      <c r="B69" s="355" t="s">
        <v>480</v>
      </c>
      <c r="C69" s="326">
        <v>0</v>
      </c>
      <c r="D69" s="80">
        <v>1.83</v>
      </c>
      <c r="E69" s="81">
        <v>0.313</v>
      </c>
      <c r="F69" s="82">
        <v>2.3E-2</v>
      </c>
      <c r="G69" s="318">
        <v>610.73</v>
      </c>
      <c r="H69" s="318">
        <v>1.24</v>
      </c>
      <c r="I69" s="321">
        <v>2.44</v>
      </c>
      <c r="J69" s="25">
        <v>6.6000000000000003E-2</v>
      </c>
    </row>
    <row r="70" spans="1:10" ht="35.049999999999997" customHeight="1" x14ac:dyDescent="0.3">
      <c r="A70" s="317" t="s">
        <v>823</v>
      </c>
      <c r="B70" s="355" t="s">
        <v>480</v>
      </c>
      <c r="C70" s="326">
        <v>0</v>
      </c>
      <c r="D70" s="80">
        <v>1.8160000000000001</v>
      </c>
      <c r="E70" s="81">
        <v>0.28599999999999998</v>
      </c>
      <c r="F70" s="82">
        <v>0.02</v>
      </c>
      <c r="G70" s="318">
        <v>5.49</v>
      </c>
      <c r="H70" s="318">
        <v>2.1800000000000002</v>
      </c>
      <c r="I70" s="321">
        <v>3.28</v>
      </c>
      <c r="J70" s="25">
        <v>6.7000000000000004E-2</v>
      </c>
    </row>
    <row r="71" spans="1:10" ht="35.049999999999997" customHeight="1" x14ac:dyDescent="0.3">
      <c r="A71" s="317" t="s">
        <v>824</v>
      </c>
      <c r="B71" s="355" t="s">
        <v>480</v>
      </c>
      <c r="C71" s="326">
        <v>0</v>
      </c>
      <c r="D71" s="80">
        <v>1.8160000000000001</v>
      </c>
      <c r="E71" s="81">
        <v>0.28599999999999998</v>
      </c>
      <c r="F71" s="82">
        <v>0.02</v>
      </c>
      <c r="G71" s="318">
        <v>180.49</v>
      </c>
      <c r="H71" s="318">
        <v>2.1800000000000002</v>
      </c>
      <c r="I71" s="321">
        <v>3.28</v>
      </c>
      <c r="J71" s="25">
        <v>6.7000000000000004E-2</v>
      </c>
    </row>
    <row r="72" spans="1:10" ht="35.049999999999997" customHeight="1" x14ac:dyDescent="0.3">
      <c r="A72" s="317" t="s">
        <v>825</v>
      </c>
      <c r="B72" s="355" t="s">
        <v>480</v>
      </c>
      <c r="C72" s="326">
        <v>0</v>
      </c>
      <c r="D72" s="80">
        <v>1.8160000000000001</v>
      </c>
      <c r="E72" s="81">
        <v>0.28599999999999998</v>
      </c>
      <c r="F72" s="82">
        <v>0.02</v>
      </c>
      <c r="G72" s="318">
        <v>305.91000000000003</v>
      </c>
      <c r="H72" s="318">
        <v>2.1800000000000002</v>
      </c>
      <c r="I72" s="321">
        <v>3.28</v>
      </c>
      <c r="J72" s="25">
        <v>6.7000000000000004E-2</v>
      </c>
    </row>
    <row r="73" spans="1:10" ht="35.049999999999997" customHeight="1" x14ac:dyDescent="0.3">
      <c r="A73" s="317" t="s">
        <v>826</v>
      </c>
      <c r="B73" s="355" t="s">
        <v>480</v>
      </c>
      <c r="C73" s="326">
        <v>0</v>
      </c>
      <c r="D73" s="80">
        <v>1.8160000000000001</v>
      </c>
      <c r="E73" s="81">
        <v>0.28599999999999998</v>
      </c>
      <c r="F73" s="82">
        <v>0.02</v>
      </c>
      <c r="G73" s="318">
        <v>477.58</v>
      </c>
      <c r="H73" s="318">
        <v>2.1800000000000002</v>
      </c>
      <c r="I73" s="321">
        <v>3.28</v>
      </c>
      <c r="J73" s="25">
        <v>6.7000000000000004E-2</v>
      </c>
    </row>
    <row r="74" spans="1:10" ht="35.049999999999997" customHeight="1" x14ac:dyDescent="0.3">
      <c r="A74" s="317" t="s">
        <v>827</v>
      </c>
      <c r="B74" s="355" t="s">
        <v>480</v>
      </c>
      <c r="C74" s="326">
        <v>0</v>
      </c>
      <c r="D74" s="80">
        <v>1.8160000000000001</v>
      </c>
      <c r="E74" s="81">
        <v>0.28599999999999998</v>
      </c>
      <c r="F74" s="82">
        <v>0.02</v>
      </c>
      <c r="G74" s="318">
        <v>878.2</v>
      </c>
      <c r="H74" s="318">
        <v>2.1800000000000002</v>
      </c>
      <c r="I74" s="321">
        <v>3.28</v>
      </c>
      <c r="J74" s="25">
        <v>6.7000000000000004E-2</v>
      </c>
    </row>
    <row r="75" spans="1:10" ht="35.049999999999997" customHeight="1" x14ac:dyDescent="0.3">
      <c r="A75" s="317" t="s">
        <v>828</v>
      </c>
      <c r="B75" s="355" t="s">
        <v>480</v>
      </c>
      <c r="C75" s="326">
        <v>0</v>
      </c>
      <c r="D75" s="80">
        <v>1.2270000000000001</v>
      </c>
      <c r="E75" s="81">
        <v>0.16500000000000001</v>
      </c>
      <c r="F75" s="82">
        <v>1.0999999999999999E-2</v>
      </c>
      <c r="G75" s="318">
        <v>56.72</v>
      </c>
      <c r="H75" s="318">
        <v>2.98</v>
      </c>
      <c r="I75" s="321">
        <v>4.3</v>
      </c>
      <c r="J75" s="25">
        <v>3.9E-2</v>
      </c>
    </row>
    <row r="76" spans="1:10" ht="35.049999999999997" customHeight="1" x14ac:dyDescent="0.3">
      <c r="A76" s="317" t="s">
        <v>829</v>
      </c>
      <c r="B76" s="355" t="s">
        <v>480</v>
      </c>
      <c r="C76" s="326">
        <v>0</v>
      </c>
      <c r="D76" s="80">
        <v>1.2270000000000001</v>
      </c>
      <c r="E76" s="81">
        <v>0.16500000000000001</v>
      </c>
      <c r="F76" s="82">
        <v>1.0999999999999999E-2</v>
      </c>
      <c r="G76" s="318">
        <v>885.95</v>
      </c>
      <c r="H76" s="318">
        <v>2.98</v>
      </c>
      <c r="I76" s="321">
        <v>4.3</v>
      </c>
      <c r="J76" s="25">
        <v>3.9E-2</v>
      </c>
    </row>
    <row r="77" spans="1:10" ht="35.049999999999997" customHeight="1" x14ac:dyDescent="0.3">
      <c r="A77" s="317" t="s">
        <v>830</v>
      </c>
      <c r="B77" s="355" t="s">
        <v>480</v>
      </c>
      <c r="C77" s="326">
        <v>0</v>
      </c>
      <c r="D77" s="80">
        <v>1.2270000000000001</v>
      </c>
      <c r="E77" s="81">
        <v>0.16500000000000001</v>
      </c>
      <c r="F77" s="82">
        <v>1.0999999999999999E-2</v>
      </c>
      <c r="G77" s="318">
        <v>2969</v>
      </c>
      <c r="H77" s="318">
        <v>2.98</v>
      </c>
      <c r="I77" s="321">
        <v>4.3</v>
      </c>
      <c r="J77" s="25">
        <v>3.9E-2</v>
      </c>
    </row>
    <row r="78" spans="1:10" ht="35.049999999999997" customHeight="1" x14ac:dyDescent="0.3">
      <c r="A78" s="317" t="s">
        <v>831</v>
      </c>
      <c r="B78" s="355" t="s">
        <v>480</v>
      </c>
      <c r="C78" s="326">
        <v>0</v>
      </c>
      <c r="D78" s="80">
        <v>1.2270000000000001</v>
      </c>
      <c r="E78" s="81">
        <v>0.16500000000000001</v>
      </c>
      <c r="F78" s="82">
        <v>1.0999999999999999E-2</v>
      </c>
      <c r="G78" s="318">
        <v>6501.64</v>
      </c>
      <c r="H78" s="318">
        <v>2.98</v>
      </c>
      <c r="I78" s="321">
        <v>4.3</v>
      </c>
      <c r="J78" s="25">
        <v>3.9E-2</v>
      </c>
    </row>
    <row r="79" spans="1:10" ht="35.049999999999997" customHeight="1" x14ac:dyDescent="0.3">
      <c r="A79" s="317" t="s">
        <v>832</v>
      </c>
      <c r="B79" s="355" t="s">
        <v>480</v>
      </c>
      <c r="C79" s="326">
        <v>0</v>
      </c>
      <c r="D79" s="80">
        <v>1.2270000000000001</v>
      </c>
      <c r="E79" s="81">
        <v>0.16500000000000001</v>
      </c>
      <c r="F79" s="82">
        <v>1.0999999999999999E-2</v>
      </c>
      <c r="G79" s="318">
        <v>16837.84</v>
      </c>
      <c r="H79" s="318">
        <v>2.98</v>
      </c>
      <c r="I79" s="321">
        <v>4.3</v>
      </c>
      <c r="J79" s="25">
        <v>3.9E-2</v>
      </c>
    </row>
    <row r="80" spans="1:10" ht="35.049999999999997" customHeight="1" x14ac:dyDescent="0.3">
      <c r="A80" s="317" t="s">
        <v>579</v>
      </c>
      <c r="B80" s="355" t="s">
        <v>480</v>
      </c>
      <c r="C80" s="326" t="s">
        <v>608</v>
      </c>
      <c r="D80" s="83">
        <v>8.7650000000000006</v>
      </c>
      <c r="E80" s="84">
        <v>1.2709999999999999</v>
      </c>
      <c r="F80" s="82">
        <v>0.81599999999999995</v>
      </c>
      <c r="G80" s="319" t="s">
        <v>595</v>
      </c>
      <c r="H80" s="319" t="s">
        <v>595</v>
      </c>
      <c r="I80" s="320" t="s">
        <v>595</v>
      </c>
      <c r="J80" s="26" t="s">
        <v>595</v>
      </c>
    </row>
    <row r="81" spans="1:10" ht="35.049999999999997" customHeight="1" x14ac:dyDescent="0.3">
      <c r="A81" s="317" t="s">
        <v>682</v>
      </c>
      <c r="B81" s="355" t="s">
        <v>480</v>
      </c>
      <c r="C81" s="326">
        <v>0</v>
      </c>
      <c r="D81" s="80">
        <v>-2.5459999999999998</v>
      </c>
      <c r="E81" s="81">
        <v>-0.45200000000000001</v>
      </c>
      <c r="F81" s="82">
        <v>-3.3000000000000002E-2</v>
      </c>
      <c r="G81" s="318">
        <v>0</v>
      </c>
      <c r="H81" s="319" t="s">
        <v>595</v>
      </c>
      <c r="I81" s="320" t="s">
        <v>595</v>
      </c>
      <c r="J81" s="26" t="s">
        <v>595</v>
      </c>
    </row>
    <row r="82" spans="1:10" ht="35.049999999999997" customHeight="1" x14ac:dyDescent="0.3">
      <c r="A82" s="317" t="s">
        <v>683</v>
      </c>
      <c r="B82" s="355" t="s">
        <v>480</v>
      </c>
      <c r="C82" s="326">
        <v>0</v>
      </c>
      <c r="D82" s="80">
        <v>-2.5190000000000001</v>
      </c>
      <c r="E82" s="81">
        <v>-0.438</v>
      </c>
      <c r="F82" s="82">
        <v>-3.2000000000000001E-2</v>
      </c>
      <c r="G82" s="318">
        <v>0</v>
      </c>
      <c r="H82" s="319" t="s">
        <v>595</v>
      </c>
      <c r="I82" s="320" t="s">
        <v>595</v>
      </c>
      <c r="J82" s="26" t="s">
        <v>595</v>
      </c>
    </row>
    <row r="83" spans="1:10" ht="35.049999999999997" customHeight="1" x14ac:dyDescent="0.3">
      <c r="A83" s="317" t="s">
        <v>684</v>
      </c>
      <c r="B83" s="355" t="s">
        <v>480</v>
      </c>
      <c r="C83" s="326">
        <v>0</v>
      </c>
      <c r="D83" s="80">
        <v>-2.5459999999999998</v>
      </c>
      <c r="E83" s="81">
        <v>-0.45200000000000001</v>
      </c>
      <c r="F83" s="82">
        <v>-3.3000000000000002E-2</v>
      </c>
      <c r="G83" s="318">
        <v>0</v>
      </c>
      <c r="H83" s="319" t="s">
        <v>595</v>
      </c>
      <c r="I83" s="320" t="s">
        <v>595</v>
      </c>
      <c r="J83" s="25">
        <v>9.5000000000000001E-2</v>
      </c>
    </row>
    <row r="84" spans="1:10" ht="35.049999999999997" customHeight="1" x14ac:dyDescent="0.3">
      <c r="A84" s="317" t="s">
        <v>685</v>
      </c>
      <c r="B84" s="355" t="s">
        <v>480</v>
      </c>
      <c r="C84" s="326">
        <v>0</v>
      </c>
      <c r="D84" s="80">
        <v>-2.5190000000000001</v>
      </c>
      <c r="E84" s="81">
        <v>-0.438</v>
      </c>
      <c r="F84" s="82">
        <v>-3.2000000000000001E-2</v>
      </c>
      <c r="G84" s="318">
        <v>0</v>
      </c>
      <c r="H84" s="319" t="s">
        <v>595</v>
      </c>
      <c r="I84" s="320" t="s">
        <v>595</v>
      </c>
      <c r="J84" s="25">
        <v>0.09</v>
      </c>
    </row>
    <row r="85" spans="1:10" ht="35.049999999999997" customHeight="1" x14ac:dyDescent="0.3">
      <c r="A85" s="317" t="s">
        <v>686</v>
      </c>
      <c r="B85" s="355" t="s">
        <v>480</v>
      </c>
      <c r="C85" s="326">
        <v>0</v>
      </c>
      <c r="D85" s="80">
        <v>-2.3889999999999998</v>
      </c>
      <c r="E85" s="81">
        <v>-0.36699999999999999</v>
      </c>
      <c r="F85" s="82">
        <v>-2.5999999999999999E-2</v>
      </c>
      <c r="G85" s="318">
        <v>51.42</v>
      </c>
      <c r="H85" s="319" t="s">
        <v>595</v>
      </c>
      <c r="I85" s="320" t="s">
        <v>595</v>
      </c>
      <c r="J85" s="25">
        <v>0.105</v>
      </c>
    </row>
    <row r="86" spans="1:10" ht="35.049999999999997" customHeight="1" x14ac:dyDescent="0.3">
      <c r="A86" s="317" t="s">
        <v>833</v>
      </c>
      <c r="B86" s="355" t="s">
        <v>480</v>
      </c>
      <c r="C86" s="326" t="s">
        <v>566</v>
      </c>
      <c r="D86" s="80">
        <v>2.5110000000000001</v>
      </c>
      <c r="E86" s="81">
        <v>0.44600000000000001</v>
      </c>
      <c r="F86" s="82">
        <v>3.3000000000000002E-2</v>
      </c>
      <c r="G86" s="318">
        <v>14.21</v>
      </c>
      <c r="H86" s="319" t="s">
        <v>595</v>
      </c>
      <c r="I86" s="320" t="s">
        <v>595</v>
      </c>
      <c r="J86" s="26" t="s">
        <v>595</v>
      </c>
    </row>
    <row r="87" spans="1:10" ht="35.049999999999997" customHeight="1" x14ac:dyDescent="0.3">
      <c r="A87" s="317" t="s">
        <v>834</v>
      </c>
      <c r="B87" s="355" t="s">
        <v>480</v>
      </c>
      <c r="C87" s="326" t="s">
        <v>567</v>
      </c>
      <c r="D87" s="80">
        <v>2.5110000000000001</v>
      </c>
      <c r="E87" s="81">
        <v>0.44600000000000001</v>
      </c>
      <c r="F87" s="82">
        <v>3.3000000000000002E-2</v>
      </c>
      <c r="G87" s="319" t="s">
        <v>595</v>
      </c>
      <c r="H87" s="319" t="s">
        <v>595</v>
      </c>
      <c r="I87" s="320" t="s">
        <v>595</v>
      </c>
      <c r="J87" s="26" t="s">
        <v>595</v>
      </c>
    </row>
    <row r="88" spans="1:10" ht="35.049999999999997" customHeight="1" x14ac:dyDescent="0.3">
      <c r="A88" s="317" t="s">
        <v>835</v>
      </c>
      <c r="B88" s="355" t="s">
        <v>480</v>
      </c>
      <c r="C88" s="326" t="s">
        <v>921</v>
      </c>
      <c r="D88" s="80">
        <v>2.1960000000000002</v>
      </c>
      <c r="E88" s="81">
        <v>0.39</v>
      </c>
      <c r="F88" s="82">
        <v>2.9000000000000001E-2</v>
      </c>
      <c r="G88" s="318">
        <v>2.75</v>
      </c>
      <c r="H88" s="319" t="s">
        <v>595</v>
      </c>
      <c r="I88" s="320" t="s">
        <v>595</v>
      </c>
      <c r="J88" s="26" t="s">
        <v>595</v>
      </c>
    </row>
    <row r="89" spans="1:10" ht="35.049999999999997" customHeight="1" x14ac:dyDescent="0.3">
      <c r="A89" s="317" t="s">
        <v>836</v>
      </c>
      <c r="B89" s="355" t="s">
        <v>480</v>
      </c>
      <c r="C89" s="326" t="s">
        <v>921</v>
      </c>
      <c r="D89" s="80">
        <v>2.1960000000000002</v>
      </c>
      <c r="E89" s="81">
        <v>0.39</v>
      </c>
      <c r="F89" s="82">
        <v>2.9000000000000001E-2</v>
      </c>
      <c r="G89" s="318">
        <v>4.25</v>
      </c>
      <c r="H89" s="319" t="s">
        <v>595</v>
      </c>
      <c r="I89" s="320" t="s">
        <v>595</v>
      </c>
      <c r="J89" s="26" t="s">
        <v>595</v>
      </c>
    </row>
    <row r="90" spans="1:10" ht="35.049999999999997" customHeight="1" x14ac:dyDescent="0.3">
      <c r="A90" s="317" t="s">
        <v>837</v>
      </c>
      <c r="B90" s="355" t="s">
        <v>480</v>
      </c>
      <c r="C90" s="326" t="s">
        <v>921</v>
      </c>
      <c r="D90" s="80">
        <v>2.1960000000000002</v>
      </c>
      <c r="E90" s="81">
        <v>0.39</v>
      </c>
      <c r="F90" s="82">
        <v>2.9000000000000001E-2</v>
      </c>
      <c r="G90" s="318">
        <v>10.71</v>
      </c>
      <c r="H90" s="319" t="s">
        <v>595</v>
      </c>
      <c r="I90" s="320" t="s">
        <v>595</v>
      </c>
      <c r="J90" s="26" t="s">
        <v>595</v>
      </c>
    </row>
    <row r="91" spans="1:10" ht="35.049999999999997" customHeight="1" x14ac:dyDescent="0.3">
      <c r="A91" s="317" t="s">
        <v>838</v>
      </c>
      <c r="B91" s="355" t="s">
        <v>480</v>
      </c>
      <c r="C91" s="326" t="s">
        <v>921</v>
      </c>
      <c r="D91" s="80">
        <v>2.1960000000000002</v>
      </c>
      <c r="E91" s="81">
        <v>0.39</v>
      </c>
      <c r="F91" s="82">
        <v>2.9000000000000001E-2</v>
      </c>
      <c r="G91" s="318">
        <v>22.59</v>
      </c>
      <c r="H91" s="319" t="s">
        <v>595</v>
      </c>
      <c r="I91" s="320" t="s">
        <v>595</v>
      </c>
      <c r="J91" s="26" t="s">
        <v>595</v>
      </c>
    </row>
    <row r="92" spans="1:10" ht="35.049999999999997" customHeight="1" x14ac:dyDescent="0.3">
      <c r="A92" s="317" t="s">
        <v>839</v>
      </c>
      <c r="B92" s="355" t="s">
        <v>480</v>
      </c>
      <c r="C92" s="326" t="s">
        <v>921</v>
      </c>
      <c r="D92" s="80">
        <v>2.1960000000000002</v>
      </c>
      <c r="E92" s="81">
        <v>0.39</v>
      </c>
      <c r="F92" s="82">
        <v>2.9000000000000001E-2</v>
      </c>
      <c r="G92" s="318">
        <v>64.58</v>
      </c>
      <c r="H92" s="319" t="s">
        <v>595</v>
      </c>
      <c r="I92" s="320" t="s">
        <v>595</v>
      </c>
      <c r="J92" s="26" t="s">
        <v>595</v>
      </c>
    </row>
    <row r="93" spans="1:10" ht="35.049999999999997" customHeight="1" x14ac:dyDescent="0.3">
      <c r="A93" s="317" t="s">
        <v>580</v>
      </c>
      <c r="B93" s="355" t="s">
        <v>480</v>
      </c>
      <c r="C93" s="326" t="s">
        <v>569</v>
      </c>
      <c r="D93" s="80">
        <v>2.1960000000000002</v>
      </c>
      <c r="E93" s="81">
        <v>0.39</v>
      </c>
      <c r="F93" s="82">
        <v>2.9000000000000001E-2</v>
      </c>
      <c r="G93" s="319" t="s">
        <v>595</v>
      </c>
      <c r="H93" s="319" t="s">
        <v>595</v>
      </c>
      <c r="I93" s="320" t="s">
        <v>595</v>
      </c>
      <c r="J93" s="26" t="s">
        <v>595</v>
      </c>
    </row>
    <row r="94" spans="1:10" ht="35.049999999999997" customHeight="1" x14ac:dyDescent="0.3">
      <c r="A94" s="317" t="s">
        <v>840</v>
      </c>
      <c r="B94" s="355" t="s">
        <v>480</v>
      </c>
      <c r="C94" s="326">
        <v>0</v>
      </c>
      <c r="D94" s="80">
        <v>1.5880000000000001</v>
      </c>
      <c r="E94" s="81">
        <v>0.27200000000000002</v>
      </c>
      <c r="F94" s="82">
        <v>0.02</v>
      </c>
      <c r="G94" s="318">
        <v>4.25</v>
      </c>
      <c r="H94" s="318">
        <v>1.07</v>
      </c>
      <c r="I94" s="321">
        <v>2.12</v>
      </c>
      <c r="J94" s="25">
        <v>5.7000000000000002E-2</v>
      </c>
    </row>
    <row r="95" spans="1:10" ht="35.049999999999997" customHeight="1" x14ac:dyDescent="0.3">
      <c r="A95" s="317" t="s">
        <v>841</v>
      </c>
      <c r="B95" s="355" t="s">
        <v>480</v>
      </c>
      <c r="C95" s="326">
        <v>0</v>
      </c>
      <c r="D95" s="80">
        <v>1.5880000000000001</v>
      </c>
      <c r="E95" s="81">
        <v>0.27200000000000002</v>
      </c>
      <c r="F95" s="82">
        <v>0.02</v>
      </c>
      <c r="G95" s="318">
        <v>109.67</v>
      </c>
      <c r="H95" s="318">
        <v>1.07</v>
      </c>
      <c r="I95" s="321">
        <v>2.12</v>
      </c>
      <c r="J95" s="25">
        <v>5.7000000000000002E-2</v>
      </c>
    </row>
    <row r="96" spans="1:10" ht="35.049999999999997" customHeight="1" x14ac:dyDescent="0.3">
      <c r="A96" s="317" t="s">
        <v>842</v>
      </c>
      <c r="B96" s="355" t="s">
        <v>480</v>
      </c>
      <c r="C96" s="326">
        <v>0</v>
      </c>
      <c r="D96" s="80">
        <v>1.5880000000000001</v>
      </c>
      <c r="E96" s="81">
        <v>0.27200000000000002</v>
      </c>
      <c r="F96" s="82">
        <v>0.02</v>
      </c>
      <c r="G96" s="318">
        <v>185.22</v>
      </c>
      <c r="H96" s="318">
        <v>1.07</v>
      </c>
      <c r="I96" s="321">
        <v>2.12</v>
      </c>
      <c r="J96" s="25">
        <v>5.7000000000000002E-2</v>
      </c>
    </row>
    <row r="97" spans="1:10" ht="35.049999999999997" customHeight="1" x14ac:dyDescent="0.3">
      <c r="A97" s="317" t="s">
        <v>843</v>
      </c>
      <c r="B97" s="355" t="s">
        <v>480</v>
      </c>
      <c r="C97" s="326">
        <v>0</v>
      </c>
      <c r="D97" s="80">
        <v>1.5880000000000001</v>
      </c>
      <c r="E97" s="81">
        <v>0.27200000000000002</v>
      </c>
      <c r="F97" s="82">
        <v>0.02</v>
      </c>
      <c r="G97" s="318">
        <v>288.63</v>
      </c>
      <c r="H97" s="318">
        <v>1.07</v>
      </c>
      <c r="I97" s="321">
        <v>2.12</v>
      </c>
      <c r="J97" s="25">
        <v>5.7000000000000002E-2</v>
      </c>
    </row>
    <row r="98" spans="1:10" ht="35.049999999999997" customHeight="1" x14ac:dyDescent="0.3">
      <c r="A98" s="317" t="s">
        <v>844</v>
      </c>
      <c r="B98" s="355" t="s">
        <v>480</v>
      </c>
      <c r="C98" s="326">
        <v>0</v>
      </c>
      <c r="D98" s="80">
        <v>1.5880000000000001</v>
      </c>
      <c r="E98" s="81">
        <v>0.27200000000000002</v>
      </c>
      <c r="F98" s="82">
        <v>0.02</v>
      </c>
      <c r="G98" s="318">
        <v>529.96</v>
      </c>
      <c r="H98" s="318">
        <v>1.07</v>
      </c>
      <c r="I98" s="321">
        <v>2.12</v>
      </c>
      <c r="J98" s="25">
        <v>5.7000000000000002E-2</v>
      </c>
    </row>
    <row r="99" spans="1:10" ht="35.049999999999997" customHeight="1" x14ac:dyDescent="0.3">
      <c r="A99" s="317" t="s">
        <v>845</v>
      </c>
      <c r="B99" s="355" t="s">
        <v>480</v>
      </c>
      <c r="C99" s="326">
        <v>0</v>
      </c>
      <c r="D99" s="80">
        <v>1.5760000000000001</v>
      </c>
      <c r="E99" s="81">
        <v>0.248</v>
      </c>
      <c r="F99" s="82">
        <v>1.7999999999999999E-2</v>
      </c>
      <c r="G99" s="318">
        <v>4.7699999999999996</v>
      </c>
      <c r="H99" s="318">
        <v>1.89</v>
      </c>
      <c r="I99" s="321">
        <v>2.85</v>
      </c>
      <c r="J99" s="25">
        <v>5.8000000000000003E-2</v>
      </c>
    </row>
    <row r="100" spans="1:10" ht="35.049999999999997" customHeight="1" x14ac:dyDescent="0.3">
      <c r="A100" s="317" t="s">
        <v>846</v>
      </c>
      <c r="B100" s="355" t="s">
        <v>480</v>
      </c>
      <c r="C100" s="326">
        <v>0</v>
      </c>
      <c r="D100" s="80">
        <v>1.5760000000000001</v>
      </c>
      <c r="E100" s="81">
        <v>0.248</v>
      </c>
      <c r="F100" s="82">
        <v>1.7999999999999999E-2</v>
      </c>
      <c r="G100" s="318">
        <v>156.63</v>
      </c>
      <c r="H100" s="318">
        <v>1.89</v>
      </c>
      <c r="I100" s="321">
        <v>2.85</v>
      </c>
      <c r="J100" s="25">
        <v>5.8000000000000003E-2</v>
      </c>
    </row>
    <row r="101" spans="1:10" ht="35.049999999999997" customHeight="1" x14ac:dyDescent="0.3">
      <c r="A101" s="317" t="s">
        <v>847</v>
      </c>
      <c r="B101" s="355" t="s">
        <v>480</v>
      </c>
      <c r="C101" s="326">
        <v>0</v>
      </c>
      <c r="D101" s="80">
        <v>1.5760000000000001</v>
      </c>
      <c r="E101" s="81">
        <v>0.248</v>
      </c>
      <c r="F101" s="82">
        <v>1.7999999999999999E-2</v>
      </c>
      <c r="G101" s="318">
        <v>265.45999999999998</v>
      </c>
      <c r="H101" s="318">
        <v>1.89</v>
      </c>
      <c r="I101" s="321">
        <v>2.85</v>
      </c>
      <c r="J101" s="25">
        <v>5.8000000000000003E-2</v>
      </c>
    </row>
    <row r="102" spans="1:10" ht="35.049999999999997" customHeight="1" x14ac:dyDescent="0.3">
      <c r="A102" s="317" t="s">
        <v>848</v>
      </c>
      <c r="B102" s="355" t="s">
        <v>480</v>
      </c>
      <c r="C102" s="326">
        <v>0</v>
      </c>
      <c r="D102" s="80">
        <v>1.5760000000000001</v>
      </c>
      <c r="E102" s="81">
        <v>0.248</v>
      </c>
      <c r="F102" s="82">
        <v>1.7999999999999999E-2</v>
      </c>
      <c r="G102" s="318">
        <v>414.42</v>
      </c>
      <c r="H102" s="318">
        <v>1.89</v>
      </c>
      <c r="I102" s="321">
        <v>2.85</v>
      </c>
      <c r="J102" s="25">
        <v>5.8000000000000003E-2</v>
      </c>
    </row>
    <row r="103" spans="1:10" ht="35.049999999999997" customHeight="1" x14ac:dyDescent="0.3">
      <c r="A103" s="317" t="s">
        <v>849</v>
      </c>
      <c r="B103" s="355" t="s">
        <v>480</v>
      </c>
      <c r="C103" s="326">
        <v>0</v>
      </c>
      <c r="D103" s="80">
        <v>1.5760000000000001</v>
      </c>
      <c r="E103" s="81">
        <v>0.248</v>
      </c>
      <c r="F103" s="82">
        <v>1.7999999999999999E-2</v>
      </c>
      <c r="G103" s="318">
        <v>762.06</v>
      </c>
      <c r="H103" s="318">
        <v>1.89</v>
      </c>
      <c r="I103" s="321">
        <v>2.85</v>
      </c>
      <c r="J103" s="25">
        <v>5.8000000000000003E-2</v>
      </c>
    </row>
    <row r="104" spans="1:10" ht="35.049999999999997" customHeight="1" x14ac:dyDescent="0.3">
      <c r="A104" s="317" t="s">
        <v>850</v>
      </c>
      <c r="B104" s="355" t="s">
        <v>480</v>
      </c>
      <c r="C104" s="326">
        <v>0</v>
      </c>
      <c r="D104" s="80">
        <v>1.0649999999999999</v>
      </c>
      <c r="E104" s="81">
        <v>0.14299999999999999</v>
      </c>
      <c r="F104" s="82">
        <v>0.01</v>
      </c>
      <c r="G104" s="318">
        <v>49.22</v>
      </c>
      <c r="H104" s="318">
        <v>2.58</v>
      </c>
      <c r="I104" s="321">
        <v>3.73</v>
      </c>
      <c r="J104" s="25">
        <v>3.4000000000000002E-2</v>
      </c>
    </row>
    <row r="105" spans="1:10" ht="35.049999999999997" customHeight="1" x14ac:dyDescent="0.3">
      <c r="A105" s="317" t="s">
        <v>851</v>
      </c>
      <c r="B105" s="355" t="s">
        <v>480</v>
      </c>
      <c r="C105" s="326">
        <v>0</v>
      </c>
      <c r="D105" s="80">
        <v>1.0649999999999999</v>
      </c>
      <c r="E105" s="81">
        <v>0.14299999999999999</v>
      </c>
      <c r="F105" s="82">
        <v>0.01</v>
      </c>
      <c r="G105" s="318">
        <v>768.78</v>
      </c>
      <c r="H105" s="318">
        <v>2.58</v>
      </c>
      <c r="I105" s="321">
        <v>3.73</v>
      </c>
      <c r="J105" s="25">
        <v>3.4000000000000002E-2</v>
      </c>
    </row>
    <row r="106" spans="1:10" ht="35.049999999999997" customHeight="1" x14ac:dyDescent="0.3">
      <c r="A106" s="317" t="s">
        <v>852</v>
      </c>
      <c r="B106" s="355" t="s">
        <v>480</v>
      </c>
      <c r="C106" s="326">
        <v>0</v>
      </c>
      <c r="D106" s="80">
        <v>1.0649999999999999</v>
      </c>
      <c r="E106" s="81">
        <v>0.14299999999999999</v>
      </c>
      <c r="F106" s="82">
        <v>0.01</v>
      </c>
      <c r="G106" s="318">
        <v>2576.33</v>
      </c>
      <c r="H106" s="318">
        <v>2.58</v>
      </c>
      <c r="I106" s="321">
        <v>3.73</v>
      </c>
      <c r="J106" s="25">
        <v>3.4000000000000002E-2</v>
      </c>
    </row>
    <row r="107" spans="1:10" ht="35.049999999999997" customHeight="1" x14ac:dyDescent="0.3">
      <c r="A107" s="317" t="s">
        <v>853</v>
      </c>
      <c r="B107" s="355" t="s">
        <v>480</v>
      </c>
      <c r="C107" s="326">
        <v>0</v>
      </c>
      <c r="D107" s="80">
        <v>1.0649999999999999</v>
      </c>
      <c r="E107" s="81">
        <v>0.14299999999999999</v>
      </c>
      <c r="F107" s="82">
        <v>0.01</v>
      </c>
      <c r="G107" s="318">
        <v>5641.76</v>
      </c>
      <c r="H107" s="318">
        <v>2.58</v>
      </c>
      <c r="I107" s="321">
        <v>3.73</v>
      </c>
      <c r="J107" s="25">
        <v>3.4000000000000002E-2</v>
      </c>
    </row>
    <row r="108" spans="1:10" ht="35.049999999999997" customHeight="1" x14ac:dyDescent="0.3">
      <c r="A108" s="317" t="s">
        <v>854</v>
      </c>
      <c r="B108" s="355" t="s">
        <v>480</v>
      </c>
      <c r="C108" s="326">
        <v>0</v>
      </c>
      <c r="D108" s="80">
        <v>1.0649999999999999</v>
      </c>
      <c r="E108" s="81">
        <v>0.14299999999999999</v>
      </c>
      <c r="F108" s="82">
        <v>0.01</v>
      </c>
      <c r="G108" s="318">
        <v>14610.93</v>
      </c>
      <c r="H108" s="318">
        <v>2.58</v>
      </c>
      <c r="I108" s="321">
        <v>3.73</v>
      </c>
      <c r="J108" s="25">
        <v>3.4000000000000002E-2</v>
      </c>
    </row>
    <row r="109" spans="1:10" ht="35.049999999999997" customHeight="1" x14ac:dyDescent="0.3">
      <c r="A109" s="317" t="s">
        <v>581</v>
      </c>
      <c r="B109" s="355" t="s">
        <v>480</v>
      </c>
      <c r="C109" s="326" t="s">
        <v>608</v>
      </c>
      <c r="D109" s="83">
        <v>7.6059999999999999</v>
      </c>
      <c r="E109" s="84">
        <v>1.103</v>
      </c>
      <c r="F109" s="82">
        <v>0.70799999999999996</v>
      </c>
      <c r="G109" s="319" t="s">
        <v>595</v>
      </c>
      <c r="H109" s="319" t="s">
        <v>595</v>
      </c>
      <c r="I109" s="320" t="s">
        <v>595</v>
      </c>
      <c r="J109" s="26" t="s">
        <v>595</v>
      </c>
    </row>
    <row r="110" spans="1:10" ht="35.049999999999997" customHeight="1" x14ac:dyDescent="0.3">
      <c r="A110" s="317" t="s">
        <v>687</v>
      </c>
      <c r="B110" s="355" t="s">
        <v>480</v>
      </c>
      <c r="C110" s="326">
        <v>0</v>
      </c>
      <c r="D110" s="80">
        <v>-2.2090000000000001</v>
      </c>
      <c r="E110" s="81">
        <v>-0.39300000000000002</v>
      </c>
      <c r="F110" s="82">
        <v>-2.9000000000000001E-2</v>
      </c>
      <c r="G110" s="318">
        <v>0</v>
      </c>
      <c r="H110" s="319" t="s">
        <v>595</v>
      </c>
      <c r="I110" s="320" t="s">
        <v>595</v>
      </c>
      <c r="J110" s="26" t="s">
        <v>595</v>
      </c>
    </row>
    <row r="111" spans="1:10" ht="35.049999999999997" customHeight="1" x14ac:dyDescent="0.3">
      <c r="A111" s="317" t="s">
        <v>688</v>
      </c>
      <c r="B111" s="355" t="s">
        <v>480</v>
      </c>
      <c r="C111" s="326">
        <v>0</v>
      </c>
      <c r="D111" s="80">
        <v>-2.1859999999999999</v>
      </c>
      <c r="E111" s="81">
        <v>-0.38</v>
      </c>
      <c r="F111" s="82">
        <v>-2.8000000000000001E-2</v>
      </c>
      <c r="G111" s="318">
        <v>0</v>
      </c>
      <c r="H111" s="319" t="s">
        <v>595</v>
      </c>
      <c r="I111" s="320" t="s">
        <v>595</v>
      </c>
      <c r="J111" s="26" t="s">
        <v>595</v>
      </c>
    </row>
    <row r="112" spans="1:10" ht="35.049999999999997" customHeight="1" x14ac:dyDescent="0.3">
      <c r="A112" s="317" t="s">
        <v>689</v>
      </c>
      <c r="B112" s="355" t="s">
        <v>480</v>
      </c>
      <c r="C112" s="326">
        <v>0</v>
      </c>
      <c r="D112" s="80">
        <v>-2.2090000000000001</v>
      </c>
      <c r="E112" s="81">
        <v>-0.39300000000000002</v>
      </c>
      <c r="F112" s="82">
        <v>-2.9000000000000001E-2</v>
      </c>
      <c r="G112" s="318">
        <v>0</v>
      </c>
      <c r="H112" s="319" t="s">
        <v>595</v>
      </c>
      <c r="I112" s="320" t="s">
        <v>595</v>
      </c>
      <c r="J112" s="25">
        <v>8.3000000000000004E-2</v>
      </c>
    </row>
    <row r="113" spans="1:11" ht="35.049999999999997" customHeight="1" x14ac:dyDescent="0.3">
      <c r="A113" s="317" t="s">
        <v>690</v>
      </c>
      <c r="B113" s="355" t="s">
        <v>480</v>
      </c>
      <c r="C113" s="326">
        <v>0</v>
      </c>
      <c r="D113" s="80">
        <v>-2.1859999999999999</v>
      </c>
      <c r="E113" s="81">
        <v>-0.38</v>
      </c>
      <c r="F113" s="82">
        <v>-2.8000000000000001E-2</v>
      </c>
      <c r="G113" s="318">
        <v>0</v>
      </c>
      <c r="H113" s="319" t="s">
        <v>595</v>
      </c>
      <c r="I113" s="320" t="s">
        <v>595</v>
      </c>
      <c r="J113" s="25">
        <v>7.8E-2</v>
      </c>
    </row>
    <row r="114" spans="1:11" ht="35.049999999999997" customHeight="1" x14ac:dyDescent="0.3">
      <c r="A114" s="317" t="s">
        <v>691</v>
      </c>
      <c r="B114" s="355" t="s">
        <v>480</v>
      </c>
      <c r="C114" s="326">
        <v>0</v>
      </c>
      <c r="D114" s="80">
        <v>-2.073</v>
      </c>
      <c r="E114" s="81">
        <v>-0.31900000000000001</v>
      </c>
      <c r="F114" s="82">
        <v>-2.3E-2</v>
      </c>
      <c r="G114" s="318">
        <v>44.62</v>
      </c>
      <c r="H114" s="319" t="s">
        <v>595</v>
      </c>
      <c r="I114" s="320" t="s">
        <v>595</v>
      </c>
      <c r="J114" s="25">
        <v>9.0999999999999998E-2</v>
      </c>
    </row>
    <row r="115" spans="1:11" ht="35.049999999999997" customHeight="1" x14ac:dyDescent="0.3">
      <c r="A115" s="317" t="s">
        <v>855</v>
      </c>
      <c r="B115" s="355" t="s">
        <v>480</v>
      </c>
      <c r="C115" s="326" t="s">
        <v>566</v>
      </c>
      <c r="D115" s="80">
        <v>2.3450000000000002</v>
      </c>
      <c r="E115" s="81">
        <v>0.41699999999999998</v>
      </c>
      <c r="F115" s="82">
        <v>3.1E-2</v>
      </c>
      <c r="G115" s="318">
        <v>13.88</v>
      </c>
      <c r="H115" s="319" t="s">
        <v>595</v>
      </c>
      <c r="I115" s="320" t="s">
        <v>595</v>
      </c>
      <c r="J115" s="26" t="s">
        <v>595</v>
      </c>
    </row>
    <row r="116" spans="1:11" ht="35.049999999999997" customHeight="1" x14ac:dyDescent="0.3">
      <c r="A116" s="317" t="s">
        <v>856</v>
      </c>
      <c r="B116" s="355" t="s">
        <v>480</v>
      </c>
      <c r="C116" s="326" t="s">
        <v>567</v>
      </c>
      <c r="D116" s="80">
        <v>2.3450000000000002</v>
      </c>
      <c r="E116" s="81">
        <v>0.41699999999999998</v>
      </c>
      <c r="F116" s="82">
        <v>3.1E-2</v>
      </c>
      <c r="G116" s="319" t="s">
        <v>595</v>
      </c>
      <c r="H116" s="319" t="s">
        <v>595</v>
      </c>
      <c r="I116" s="320" t="s">
        <v>595</v>
      </c>
      <c r="J116" s="26" t="s">
        <v>595</v>
      </c>
    </row>
    <row r="117" spans="1:11" ht="35.049999999999997" customHeight="1" x14ac:dyDescent="0.3">
      <c r="A117" s="317" t="s">
        <v>857</v>
      </c>
      <c r="B117" s="355" t="s">
        <v>480</v>
      </c>
      <c r="C117" s="326" t="s">
        <v>921</v>
      </c>
      <c r="D117" s="80">
        <v>2.0510000000000002</v>
      </c>
      <c r="E117" s="81">
        <v>0.36399999999999999</v>
      </c>
      <c r="F117" s="82">
        <v>2.7E-2</v>
      </c>
      <c r="G117" s="318">
        <v>2.57</v>
      </c>
      <c r="H117" s="319" t="s">
        <v>595</v>
      </c>
      <c r="I117" s="320" t="s">
        <v>595</v>
      </c>
      <c r="J117" s="26" t="s">
        <v>595</v>
      </c>
      <c r="K117" s="1"/>
    </row>
    <row r="118" spans="1:11" ht="35.049999999999997" customHeight="1" x14ac:dyDescent="0.3">
      <c r="A118" s="317" t="s">
        <v>858</v>
      </c>
      <c r="B118" s="355" t="s">
        <v>480</v>
      </c>
      <c r="C118" s="326" t="s">
        <v>921</v>
      </c>
      <c r="D118" s="80">
        <v>2.0510000000000002</v>
      </c>
      <c r="E118" s="81">
        <v>0.36399999999999999</v>
      </c>
      <c r="F118" s="82">
        <v>2.7E-2</v>
      </c>
      <c r="G118" s="318">
        <v>3.98</v>
      </c>
      <c r="H118" s="319" t="s">
        <v>595</v>
      </c>
      <c r="I118" s="320" t="s">
        <v>595</v>
      </c>
      <c r="J118" s="26" t="s">
        <v>595</v>
      </c>
      <c r="K118" s="1"/>
    </row>
    <row r="119" spans="1:11" ht="35.049999999999997" customHeight="1" x14ac:dyDescent="0.3">
      <c r="A119" s="317" t="s">
        <v>859</v>
      </c>
      <c r="B119" s="355" t="s">
        <v>480</v>
      </c>
      <c r="C119" s="326" t="s">
        <v>921</v>
      </c>
      <c r="D119" s="80">
        <v>2.0510000000000002</v>
      </c>
      <c r="E119" s="81">
        <v>0.36399999999999999</v>
      </c>
      <c r="F119" s="82">
        <v>2.7E-2</v>
      </c>
      <c r="G119" s="318">
        <v>10</v>
      </c>
      <c r="H119" s="319" t="s">
        <v>595</v>
      </c>
      <c r="I119" s="320" t="s">
        <v>595</v>
      </c>
      <c r="J119" s="26" t="s">
        <v>595</v>
      </c>
      <c r="K119" s="1"/>
    </row>
    <row r="120" spans="1:11" ht="35.049999999999997" customHeight="1" x14ac:dyDescent="0.3">
      <c r="A120" s="317" t="s">
        <v>860</v>
      </c>
      <c r="B120" s="355" t="s">
        <v>480</v>
      </c>
      <c r="C120" s="326" t="s">
        <v>921</v>
      </c>
      <c r="D120" s="80">
        <v>2.0510000000000002</v>
      </c>
      <c r="E120" s="81">
        <v>0.36399999999999999</v>
      </c>
      <c r="F120" s="82">
        <v>2.7E-2</v>
      </c>
      <c r="G120" s="318">
        <v>21.1</v>
      </c>
      <c r="H120" s="319" t="s">
        <v>595</v>
      </c>
      <c r="I120" s="320" t="s">
        <v>595</v>
      </c>
      <c r="J120" s="26" t="s">
        <v>595</v>
      </c>
      <c r="K120" s="1"/>
    </row>
    <row r="121" spans="1:11" ht="35.049999999999997" customHeight="1" x14ac:dyDescent="0.3">
      <c r="A121" s="317" t="s">
        <v>861</v>
      </c>
      <c r="B121" s="355" t="s">
        <v>480</v>
      </c>
      <c r="C121" s="326" t="s">
        <v>921</v>
      </c>
      <c r="D121" s="80">
        <v>2.0510000000000002</v>
      </c>
      <c r="E121" s="81">
        <v>0.36399999999999999</v>
      </c>
      <c r="F121" s="82">
        <v>2.7E-2</v>
      </c>
      <c r="G121" s="318">
        <v>60.31</v>
      </c>
      <c r="H121" s="319" t="s">
        <v>595</v>
      </c>
      <c r="I121" s="320" t="s">
        <v>595</v>
      </c>
      <c r="J121" s="26" t="s">
        <v>595</v>
      </c>
      <c r="K121" s="1"/>
    </row>
    <row r="122" spans="1:11" ht="35.049999999999997" customHeight="1" x14ac:dyDescent="0.3">
      <c r="A122" s="317" t="s">
        <v>582</v>
      </c>
      <c r="B122" s="355" t="s">
        <v>480</v>
      </c>
      <c r="C122" s="326" t="s">
        <v>569</v>
      </c>
      <c r="D122" s="80">
        <v>2.0510000000000002</v>
      </c>
      <c r="E122" s="81">
        <v>0.36399999999999999</v>
      </c>
      <c r="F122" s="82">
        <v>2.7E-2</v>
      </c>
      <c r="G122" s="319" t="s">
        <v>595</v>
      </c>
      <c r="H122" s="319" t="s">
        <v>595</v>
      </c>
      <c r="I122" s="320" t="s">
        <v>595</v>
      </c>
      <c r="J122" s="26" t="s">
        <v>595</v>
      </c>
      <c r="K122" s="1"/>
    </row>
    <row r="123" spans="1:11" ht="35.049999999999997" customHeight="1" x14ac:dyDescent="0.3">
      <c r="A123" s="317" t="s">
        <v>862</v>
      </c>
      <c r="B123" s="355" t="s">
        <v>480</v>
      </c>
      <c r="C123" s="326">
        <v>0</v>
      </c>
      <c r="D123" s="80">
        <v>1.4830000000000001</v>
      </c>
      <c r="E123" s="81">
        <v>0.254</v>
      </c>
      <c r="F123" s="82">
        <v>1.9E-2</v>
      </c>
      <c r="G123" s="318">
        <v>3.97</v>
      </c>
      <c r="H123" s="318">
        <v>1</v>
      </c>
      <c r="I123" s="321">
        <v>1.98</v>
      </c>
      <c r="J123" s="25">
        <v>5.3999999999999999E-2</v>
      </c>
      <c r="K123" s="1"/>
    </row>
    <row r="124" spans="1:11" ht="35.049999999999997" customHeight="1" x14ac:dyDescent="0.3">
      <c r="A124" s="317" t="s">
        <v>863</v>
      </c>
      <c r="B124" s="355" t="s">
        <v>480</v>
      </c>
      <c r="C124" s="326">
        <v>0</v>
      </c>
      <c r="D124" s="80">
        <v>1.4830000000000001</v>
      </c>
      <c r="E124" s="81">
        <v>0.254</v>
      </c>
      <c r="F124" s="82">
        <v>1.9E-2</v>
      </c>
      <c r="G124" s="318">
        <v>102.41</v>
      </c>
      <c r="H124" s="318">
        <v>1</v>
      </c>
      <c r="I124" s="321">
        <v>1.98</v>
      </c>
      <c r="J124" s="25">
        <v>5.3999999999999999E-2</v>
      </c>
      <c r="K124" s="1"/>
    </row>
    <row r="125" spans="1:11" ht="35.049999999999997" customHeight="1" x14ac:dyDescent="0.3">
      <c r="A125" s="317" t="s">
        <v>864</v>
      </c>
      <c r="B125" s="355" t="s">
        <v>480</v>
      </c>
      <c r="C125" s="326">
        <v>0</v>
      </c>
      <c r="D125" s="80">
        <v>1.4830000000000001</v>
      </c>
      <c r="E125" s="81">
        <v>0.254</v>
      </c>
      <c r="F125" s="82">
        <v>1.9E-2</v>
      </c>
      <c r="G125" s="318">
        <v>172.96</v>
      </c>
      <c r="H125" s="318">
        <v>1</v>
      </c>
      <c r="I125" s="321">
        <v>1.98</v>
      </c>
      <c r="J125" s="25">
        <v>5.3999999999999999E-2</v>
      </c>
      <c r="K125" s="1"/>
    </row>
    <row r="126" spans="1:11" ht="35.049999999999997" customHeight="1" x14ac:dyDescent="0.3">
      <c r="A126" s="317" t="s">
        <v>865</v>
      </c>
      <c r="B126" s="355" t="s">
        <v>480</v>
      </c>
      <c r="C126" s="326">
        <v>0</v>
      </c>
      <c r="D126" s="80">
        <v>1.4830000000000001</v>
      </c>
      <c r="E126" s="81">
        <v>0.254</v>
      </c>
      <c r="F126" s="82">
        <v>1.9E-2</v>
      </c>
      <c r="G126" s="318">
        <v>269.52999999999997</v>
      </c>
      <c r="H126" s="318">
        <v>1</v>
      </c>
      <c r="I126" s="321">
        <v>1.98</v>
      </c>
      <c r="J126" s="25">
        <v>5.3999999999999999E-2</v>
      </c>
      <c r="K126" s="1"/>
    </row>
    <row r="127" spans="1:11" ht="35.049999999999997" customHeight="1" x14ac:dyDescent="0.3">
      <c r="A127" s="317" t="s">
        <v>866</v>
      </c>
      <c r="B127" s="355" t="s">
        <v>480</v>
      </c>
      <c r="C127" s="326">
        <v>0</v>
      </c>
      <c r="D127" s="80">
        <v>1.4830000000000001</v>
      </c>
      <c r="E127" s="81">
        <v>0.254</v>
      </c>
      <c r="F127" s="82">
        <v>1.9E-2</v>
      </c>
      <c r="G127" s="318">
        <v>494.89</v>
      </c>
      <c r="H127" s="318">
        <v>1</v>
      </c>
      <c r="I127" s="321">
        <v>1.98</v>
      </c>
      <c r="J127" s="25">
        <v>5.3999999999999999E-2</v>
      </c>
      <c r="K127" s="1"/>
    </row>
    <row r="128" spans="1:11" ht="35.049999999999997" customHeight="1" x14ac:dyDescent="0.3">
      <c r="A128" s="317" t="s">
        <v>867</v>
      </c>
      <c r="B128" s="355" t="s">
        <v>480</v>
      </c>
      <c r="C128" s="326">
        <v>0</v>
      </c>
      <c r="D128" s="80">
        <v>1.472</v>
      </c>
      <c r="E128" s="81">
        <v>0.23200000000000001</v>
      </c>
      <c r="F128" s="82">
        <v>1.7000000000000001E-2</v>
      </c>
      <c r="G128" s="318">
        <v>4.46</v>
      </c>
      <c r="H128" s="318">
        <v>1.77</v>
      </c>
      <c r="I128" s="321">
        <v>2.66</v>
      </c>
      <c r="J128" s="25">
        <v>5.3999999999999999E-2</v>
      </c>
      <c r="K128" s="1"/>
    </row>
    <row r="129" spans="1:11" ht="35.049999999999997" customHeight="1" x14ac:dyDescent="0.3">
      <c r="A129" s="317" t="s">
        <v>868</v>
      </c>
      <c r="B129" s="355" t="s">
        <v>480</v>
      </c>
      <c r="C129" s="326">
        <v>0</v>
      </c>
      <c r="D129" s="80">
        <v>1.472</v>
      </c>
      <c r="E129" s="81">
        <v>0.23200000000000001</v>
      </c>
      <c r="F129" s="82">
        <v>1.7000000000000001E-2</v>
      </c>
      <c r="G129" s="318">
        <v>146.26</v>
      </c>
      <c r="H129" s="318">
        <v>1.77</v>
      </c>
      <c r="I129" s="321">
        <v>2.66</v>
      </c>
      <c r="J129" s="25">
        <v>5.3999999999999999E-2</v>
      </c>
      <c r="K129" s="1"/>
    </row>
    <row r="130" spans="1:11" ht="35.049999999999997" customHeight="1" x14ac:dyDescent="0.3">
      <c r="A130" s="317" t="s">
        <v>869</v>
      </c>
      <c r="B130" s="355" t="s">
        <v>480</v>
      </c>
      <c r="C130" s="326">
        <v>0</v>
      </c>
      <c r="D130" s="80">
        <v>1.472</v>
      </c>
      <c r="E130" s="81">
        <v>0.23200000000000001</v>
      </c>
      <c r="F130" s="82">
        <v>1.7000000000000001E-2</v>
      </c>
      <c r="G130" s="318">
        <v>247.89</v>
      </c>
      <c r="H130" s="318">
        <v>1.77</v>
      </c>
      <c r="I130" s="321">
        <v>2.66</v>
      </c>
      <c r="J130" s="25">
        <v>5.3999999999999999E-2</v>
      </c>
      <c r="K130" s="1"/>
    </row>
    <row r="131" spans="1:11" ht="35.049999999999997" customHeight="1" x14ac:dyDescent="0.3">
      <c r="A131" s="317" t="s">
        <v>870</v>
      </c>
      <c r="B131" s="355" t="s">
        <v>480</v>
      </c>
      <c r="C131" s="326">
        <v>0</v>
      </c>
      <c r="D131" s="80">
        <v>1.472</v>
      </c>
      <c r="E131" s="81">
        <v>0.23200000000000001</v>
      </c>
      <c r="F131" s="82">
        <v>1.7000000000000001E-2</v>
      </c>
      <c r="G131" s="318">
        <v>386.99</v>
      </c>
      <c r="H131" s="318">
        <v>1.77</v>
      </c>
      <c r="I131" s="321">
        <v>2.66</v>
      </c>
      <c r="J131" s="25">
        <v>5.3999999999999999E-2</v>
      </c>
      <c r="K131" s="1"/>
    </row>
    <row r="132" spans="1:11" ht="35.049999999999997" customHeight="1" x14ac:dyDescent="0.3">
      <c r="A132" s="317" t="s">
        <v>871</v>
      </c>
      <c r="B132" s="355" t="s">
        <v>480</v>
      </c>
      <c r="C132" s="326">
        <v>0</v>
      </c>
      <c r="D132" s="80">
        <v>1.472</v>
      </c>
      <c r="E132" s="81">
        <v>0.23200000000000001</v>
      </c>
      <c r="F132" s="82">
        <v>1.7000000000000001E-2</v>
      </c>
      <c r="G132" s="318">
        <v>711.62</v>
      </c>
      <c r="H132" s="318">
        <v>1.77</v>
      </c>
      <c r="I132" s="321">
        <v>2.66</v>
      </c>
      <c r="J132" s="25">
        <v>5.3999999999999999E-2</v>
      </c>
      <c r="K132" s="1"/>
    </row>
    <row r="133" spans="1:11" ht="35.049999999999997" customHeight="1" x14ac:dyDescent="0.3">
      <c r="A133" s="317" t="s">
        <v>872</v>
      </c>
      <c r="B133" s="355" t="s">
        <v>480</v>
      </c>
      <c r="C133" s="326">
        <v>0</v>
      </c>
      <c r="D133" s="80">
        <v>0.99399999999999999</v>
      </c>
      <c r="E133" s="81">
        <v>0.13300000000000001</v>
      </c>
      <c r="F133" s="82">
        <v>8.9999999999999993E-3</v>
      </c>
      <c r="G133" s="318">
        <v>45.97</v>
      </c>
      <c r="H133" s="318">
        <v>2.41</v>
      </c>
      <c r="I133" s="321">
        <v>3.49</v>
      </c>
      <c r="J133" s="25">
        <v>3.1E-2</v>
      </c>
      <c r="K133" s="1"/>
    </row>
    <row r="134" spans="1:11" ht="35.049999999999997" customHeight="1" x14ac:dyDescent="0.3">
      <c r="A134" s="317" t="s">
        <v>873</v>
      </c>
      <c r="B134" s="355" t="s">
        <v>480</v>
      </c>
      <c r="C134" s="326">
        <v>0</v>
      </c>
      <c r="D134" s="80">
        <v>0.99399999999999999</v>
      </c>
      <c r="E134" s="81">
        <v>0.13300000000000001</v>
      </c>
      <c r="F134" s="82">
        <v>8.9999999999999993E-3</v>
      </c>
      <c r="G134" s="318">
        <v>717.9</v>
      </c>
      <c r="H134" s="318">
        <v>2.41</v>
      </c>
      <c r="I134" s="321">
        <v>3.49</v>
      </c>
      <c r="J134" s="25">
        <v>3.1E-2</v>
      </c>
      <c r="K134" s="1"/>
    </row>
    <row r="135" spans="1:11" ht="35.049999999999997" customHeight="1" x14ac:dyDescent="0.3">
      <c r="A135" s="317" t="s">
        <v>874</v>
      </c>
      <c r="B135" s="355" t="s">
        <v>480</v>
      </c>
      <c r="C135" s="326">
        <v>0</v>
      </c>
      <c r="D135" s="80">
        <v>0.99399999999999999</v>
      </c>
      <c r="E135" s="81">
        <v>0.13300000000000001</v>
      </c>
      <c r="F135" s="82">
        <v>8.9999999999999993E-3</v>
      </c>
      <c r="G135" s="318">
        <v>2405.8200000000002</v>
      </c>
      <c r="H135" s="318">
        <v>2.41</v>
      </c>
      <c r="I135" s="321">
        <v>3.49</v>
      </c>
      <c r="J135" s="25">
        <v>3.1E-2</v>
      </c>
      <c r="K135" s="1"/>
    </row>
    <row r="136" spans="1:11" ht="35.049999999999997" customHeight="1" x14ac:dyDescent="0.3">
      <c r="A136" s="317" t="s">
        <v>875</v>
      </c>
      <c r="B136" s="355" t="s">
        <v>480</v>
      </c>
      <c r="C136" s="326">
        <v>0</v>
      </c>
      <c r="D136" s="80">
        <v>0.99399999999999999</v>
      </c>
      <c r="E136" s="81">
        <v>0.13300000000000001</v>
      </c>
      <c r="F136" s="82">
        <v>8.9999999999999993E-3</v>
      </c>
      <c r="G136" s="318">
        <v>5268.36</v>
      </c>
      <c r="H136" s="318">
        <v>2.41</v>
      </c>
      <c r="I136" s="321">
        <v>3.49</v>
      </c>
      <c r="J136" s="25">
        <v>3.1E-2</v>
      </c>
      <c r="K136" s="1"/>
    </row>
    <row r="137" spans="1:11" ht="35.049999999999997" customHeight="1" x14ac:dyDescent="0.3">
      <c r="A137" s="317" t="s">
        <v>876</v>
      </c>
      <c r="B137" s="355" t="s">
        <v>480</v>
      </c>
      <c r="C137" s="326">
        <v>0</v>
      </c>
      <c r="D137" s="80">
        <v>0.99399999999999999</v>
      </c>
      <c r="E137" s="81">
        <v>0.13300000000000001</v>
      </c>
      <c r="F137" s="82">
        <v>8.9999999999999993E-3</v>
      </c>
      <c r="G137" s="318">
        <v>13643.89</v>
      </c>
      <c r="H137" s="318">
        <v>2.41</v>
      </c>
      <c r="I137" s="321">
        <v>3.49</v>
      </c>
      <c r="J137" s="25">
        <v>3.1E-2</v>
      </c>
      <c r="K137" s="1"/>
    </row>
    <row r="138" spans="1:11" ht="35.049999999999997" customHeight="1" x14ac:dyDescent="0.3">
      <c r="A138" s="317" t="s">
        <v>583</v>
      </c>
      <c r="B138" s="355" t="s">
        <v>480</v>
      </c>
      <c r="C138" s="326" t="s">
        <v>608</v>
      </c>
      <c r="D138" s="83">
        <v>7.1020000000000003</v>
      </c>
      <c r="E138" s="84">
        <v>1.03</v>
      </c>
      <c r="F138" s="82">
        <v>0.66100000000000003</v>
      </c>
      <c r="G138" s="319" t="s">
        <v>595</v>
      </c>
      <c r="H138" s="319" t="s">
        <v>595</v>
      </c>
      <c r="I138" s="320" t="s">
        <v>595</v>
      </c>
      <c r="J138" s="26" t="s">
        <v>595</v>
      </c>
      <c r="K138" s="1"/>
    </row>
    <row r="139" spans="1:11" ht="35.049999999999997" customHeight="1" x14ac:dyDescent="0.3">
      <c r="A139" s="317" t="s">
        <v>692</v>
      </c>
      <c r="B139" s="355" t="s">
        <v>480</v>
      </c>
      <c r="C139" s="326">
        <v>0</v>
      </c>
      <c r="D139" s="80">
        <v>-2.0630000000000002</v>
      </c>
      <c r="E139" s="81">
        <v>-0.36699999999999999</v>
      </c>
      <c r="F139" s="82">
        <v>-2.7E-2</v>
      </c>
      <c r="G139" s="318">
        <v>0</v>
      </c>
      <c r="H139" s="319" t="s">
        <v>595</v>
      </c>
      <c r="I139" s="320" t="s">
        <v>595</v>
      </c>
      <c r="J139" s="26" t="s">
        <v>595</v>
      </c>
      <c r="K139" s="1"/>
    </row>
    <row r="140" spans="1:11" ht="35.049999999999997" customHeight="1" x14ac:dyDescent="0.3">
      <c r="A140" s="317" t="s">
        <v>693</v>
      </c>
      <c r="B140" s="355" t="s">
        <v>480</v>
      </c>
      <c r="C140" s="326">
        <v>0</v>
      </c>
      <c r="D140" s="80">
        <v>-2.0409999999999999</v>
      </c>
      <c r="E140" s="81">
        <v>-0.35499999999999998</v>
      </c>
      <c r="F140" s="82">
        <v>-2.5999999999999999E-2</v>
      </c>
      <c r="G140" s="318">
        <v>0</v>
      </c>
      <c r="H140" s="319" t="s">
        <v>595</v>
      </c>
      <c r="I140" s="320" t="s">
        <v>595</v>
      </c>
      <c r="J140" s="26" t="s">
        <v>595</v>
      </c>
      <c r="K140" s="1"/>
    </row>
    <row r="141" spans="1:11" ht="35.049999999999997" customHeight="1" x14ac:dyDescent="0.3">
      <c r="A141" s="317" t="s">
        <v>694</v>
      </c>
      <c r="B141" s="355" t="s">
        <v>480</v>
      </c>
      <c r="C141" s="326">
        <v>0</v>
      </c>
      <c r="D141" s="80">
        <v>-2.0630000000000002</v>
      </c>
      <c r="E141" s="81">
        <v>-0.36699999999999999</v>
      </c>
      <c r="F141" s="82">
        <v>-2.7E-2</v>
      </c>
      <c r="G141" s="318">
        <v>0</v>
      </c>
      <c r="H141" s="319" t="s">
        <v>595</v>
      </c>
      <c r="I141" s="320" t="s">
        <v>595</v>
      </c>
      <c r="J141" s="25">
        <v>7.6999999999999999E-2</v>
      </c>
    </row>
    <row r="142" spans="1:11" ht="35.049999999999997" customHeight="1" x14ac:dyDescent="0.3">
      <c r="A142" s="317" t="s">
        <v>695</v>
      </c>
      <c r="B142" s="355" t="s">
        <v>480</v>
      </c>
      <c r="C142" s="326">
        <v>0</v>
      </c>
      <c r="D142" s="80">
        <v>-2.0409999999999999</v>
      </c>
      <c r="E142" s="81">
        <v>-0.35499999999999998</v>
      </c>
      <c r="F142" s="82">
        <v>-2.5999999999999999E-2</v>
      </c>
      <c r="G142" s="318">
        <v>0</v>
      </c>
      <c r="H142" s="319" t="s">
        <v>595</v>
      </c>
      <c r="I142" s="320" t="s">
        <v>595</v>
      </c>
      <c r="J142" s="25">
        <v>7.2999999999999995E-2</v>
      </c>
    </row>
    <row r="143" spans="1:11" ht="35.049999999999997" customHeight="1" x14ac:dyDescent="0.3">
      <c r="A143" s="317" t="s">
        <v>696</v>
      </c>
      <c r="B143" s="355" t="s">
        <v>480</v>
      </c>
      <c r="C143" s="326">
        <v>0</v>
      </c>
      <c r="D143" s="80">
        <v>-1.9359999999999999</v>
      </c>
      <c r="E143" s="81">
        <v>-0.29799999999999999</v>
      </c>
      <c r="F143" s="82">
        <v>-2.1000000000000001E-2</v>
      </c>
      <c r="G143" s="318">
        <v>41.67</v>
      </c>
      <c r="H143" s="319" t="s">
        <v>595</v>
      </c>
      <c r="I143" s="320" t="s">
        <v>595</v>
      </c>
      <c r="J143" s="25">
        <v>8.5000000000000006E-2</v>
      </c>
    </row>
    <row r="144" spans="1:11" ht="35.049999999999997" customHeight="1" x14ac:dyDescent="0.3">
      <c r="A144" s="317" t="s">
        <v>877</v>
      </c>
      <c r="B144" s="355" t="s">
        <v>480</v>
      </c>
      <c r="C144" s="326" t="s">
        <v>566</v>
      </c>
      <c r="D144" s="80">
        <v>1.744</v>
      </c>
      <c r="E144" s="81">
        <v>0.31</v>
      </c>
      <c r="F144" s="82">
        <v>2.3E-2</v>
      </c>
      <c r="G144" s="318">
        <v>12.71</v>
      </c>
      <c r="H144" s="319" t="s">
        <v>595</v>
      </c>
      <c r="I144" s="320" t="s">
        <v>595</v>
      </c>
      <c r="J144" s="26" t="s">
        <v>595</v>
      </c>
    </row>
    <row r="145" spans="1:10" ht="35.049999999999997" customHeight="1" x14ac:dyDescent="0.3">
      <c r="A145" s="317" t="s">
        <v>878</v>
      </c>
      <c r="B145" s="355" t="s">
        <v>480</v>
      </c>
      <c r="C145" s="326" t="s">
        <v>567</v>
      </c>
      <c r="D145" s="80">
        <v>1.744</v>
      </c>
      <c r="E145" s="81">
        <v>0.31</v>
      </c>
      <c r="F145" s="82">
        <v>2.3E-2</v>
      </c>
      <c r="G145" s="319" t="s">
        <v>595</v>
      </c>
      <c r="H145" s="319" t="s">
        <v>595</v>
      </c>
      <c r="I145" s="320" t="s">
        <v>595</v>
      </c>
      <c r="J145" s="26" t="s">
        <v>595</v>
      </c>
    </row>
    <row r="146" spans="1:10" ht="35.049999999999997" customHeight="1" x14ac:dyDescent="0.3">
      <c r="A146" s="317" t="s">
        <v>879</v>
      </c>
      <c r="B146" s="355" t="s">
        <v>480</v>
      </c>
      <c r="C146" s="326" t="s">
        <v>921</v>
      </c>
      <c r="D146" s="80">
        <v>1.5249999999999999</v>
      </c>
      <c r="E146" s="81">
        <v>0.27100000000000002</v>
      </c>
      <c r="F146" s="82">
        <v>0.02</v>
      </c>
      <c r="G146" s="318">
        <v>1.92</v>
      </c>
      <c r="H146" s="319" t="s">
        <v>595</v>
      </c>
      <c r="I146" s="320" t="s">
        <v>595</v>
      </c>
      <c r="J146" s="26" t="s">
        <v>595</v>
      </c>
    </row>
    <row r="147" spans="1:10" ht="35.049999999999997" customHeight="1" x14ac:dyDescent="0.3">
      <c r="A147" s="317" t="s">
        <v>880</v>
      </c>
      <c r="B147" s="355" t="s">
        <v>480</v>
      </c>
      <c r="C147" s="326" t="s">
        <v>921</v>
      </c>
      <c r="D147" s="80">
        <v>1.5249999999999999</v>
      </c>
      <c r="E147" s="81">
        <v>0.27100000000000002</v>
      </c>
      <c r="F147" s="82">
        <v>0.02</v>
      </c>
      <c r="G147" s="318">
        <v>2.97</v>
      </c>
      <c r="H147" s="319" t="s">
        <v>595</v>
      </c>
      <c r="I147" s="320" t="s">
        <v>595</v>
      </c>
      <c r="J147" s="26" t="s">
        <v>595</v>
      </c>
    </row>
    <row r="148" spans="1:10" ht="35.049999999999997" customHeight="1" x14ac:dyDescent="0.3">
      <c r="A148" s="317" t="s">
        <v>881</v>
      </c>
      <c r="B148" s="355" t="s">
        <v>480</v>
      </c>
      <c r="C148" s="326" t="s">
        <v>921</v>
      </c>
      <c r="D148" s="80">
        <v>1.5249999999999999</v>
      </c>
      <c r="E148" s="81">
        <v>0.27100000000000002</v>
      </c>
      <c r="F148" s="82">
        <v>0.02</v>
      </c>
      <c r="G148" s="318">
        <v>7.45</v>
      </c>
      <c r="H148" s="319" t="s">
        <v>595</v>
      </c>
      <c r="I148" s="320" t="s">
        <v>595</v>
      </c>
      <c r="J148" s="26" t="s">
        <v>595</v>
      </c>
    </row>
    <row r="149" spans="1:10" ht="35.049999999999997" customHeight="1" x14ac:dyDescent="0.3">
      <c r="A149" s="317" t="s">
        <v>882</v>
      </c>
      <c r="B149" s="355" t="s">
        <v>480</v>
      </c>
      <c r="C149" s="326" t="s">
        <v>921</v>
      </c>
      <c r="D149" s="80">
        <v>1.5249999999999999</v>
      </c>
      <c r="E149" s="81">
        <v>0.27100000000000002</v>
      </c>
      <c r="F149" s="82">
        <v>0.02</v>
      </c>
      <c r="G149" s="318">
        <v>15.7</v>
      </c>
      <c r="H149" s="319" t="s">
        <v>595</v>
      </c>
      <c r="I149" s="320" t="s">
        <v>595</v>
      </c>
      <c r="J149" s="26" t="s">
        <v>595</v>
      </c>
    </row>
    <row r="150" spans="1:10" ht="35.049999999999997" customHeight="1" x14ac:dyDescent="0.3">
      <c r="A150" s="317" t="s">
        <v>883</v>
      </c>
      <c r="B150" s="355" t="s">
        <v>480</v>
      </c>
      <c r="C150" s="326" t="s">
        <v>921</v>
      </c>
      <c r="D150" s="80">
        <v>1.5249999999999999</v>
      </c>
      <c r="E150" s="81">
        <v>0.27100000000000002</v>
      </c>
      <c r="F150" s="82">
        <v>0.02</v>
      </c>
      <c r="G150" s="318">
        <v>44.86</v>
      </c>
      <c r="H150" s="319" t="s">
        <v>595</v>
      </c>
      <c r="I150" s="320" t="s">
        <v>595</v>
      </c>
      <c r="J150" s="26" t="s">
        <v>595</v>
      </c>
    </row>
    <row r="151" spans="1:10" ht="35.049999999999997" customHeight="1" x14ac:dyDescent="0.3">
      <c r="A151" s="317" t="s">
        <v>584</v>
      </c>
      <c r="B151" s="355" t="s">
        <v>480</v>
      </c>
      <c r="C151" s="326" t="s">
        <v>569</v>
      </c>
      <c r="D151" s="80">
        <v>1.5249999999999999</v>
      </c>
      <c r="E151" s="81">
        <v>0.27100000000000002</v>
      </c>
      <c r="F151" s="82">
        <v>0.02</v>
      </c>
      <c r="G151" s="319" t="s">
        <v>595</v>
      </c>
      <c r="H151" s="319" t="s">
        <v>595</v>
      </c>
      <c r="I151" s="320" t="s">
        <v>595</v>
      </c>
      <c r="J151" s="26" t="s">
        <v>595</v>
      </c>
    </row>
    <row r="152" spans="1:10" ht="35.049999999999997" customHeight="1" x14ac:dyDescent="0.3">
      <c r="A152" s="317" t="s">
        <v>884</v>
      </c>
      <c r="B152" s="355" t="s">
        <v>480</v>
      </c>
      <c r="C152" s="326">
        <v>0</v>
      </c>
      <c r="D152" s="80">
        <v>1.103</v>
      </c>
      <c r="E152" s="81">
        <v>0.189</v>
      </c>
      <c r="F152" s="82">
        <v>1.4E-2</v>
      </c>
      <c r="G152" s="318">
        <v>2.96</v>
      </c>
      <c r="H152" s="318">
        <v>0.75</v>
      </c>
      <c r="I152" s="321">
        <v>1.47</v>
      </c>
      <c r="J152" s="25">
        <v>0.04</v>
      </c>
    </row>
    <row r="153" spans="1:10" ht="35.049999999999997" customHeight="1" x14ac:dyDescent="0.3">
      <c r="A153" s="317" t="s">
        <v>885</v>
      </c>
      <c r="B153" s="355" t="s">
        <v>480</v>
      </c>
      <c r="C153" s="326">
        <v>0</v>
      </c>
      <c r="D153" s="80">
        <v>1.103</v>
      </c>
      <c r="E153" s="81">
        <v>0.189</v>
      </c>
      <c r="F153" s="82">
        <v>1.4E-2</v>
      </c>
      <c r="G153" s="318">
        <v>76.17</v>
      </c>
      <c r="H153" s="318">
        <v>0.75</v>
      </c>
      <c r="I153" s="321">
        <v>1.47</v>
      </c>
      <c r="J153" s="25">
        <v>0.04</v>
      </c>
    </row>
    <row r="154" spans="1:10" ht="35.049999999999997" customHeight="1" x14ac:dyDescent="0.3">
      <c r="A154" s="317" t="s">
        <v>886</v>
      </c>
      <c r="B154" s="355" t="s">
        <v>480</v>
      </c>
      <c r="C154" s="326">
        <v>0</v>
      </c>
      <c r="D154" s="80">
        <v>1.103</v>
      </c>
      <c r="E154" s="81">
        <v>0.189</v>
      </c>
      <c r="F154" s="82">
        <v>1.4E-2</v>
      </c>
      <c r="G154" s="318">
        <v>128.63999999999999</v>
      </c>
      <c r="H154" s="318">
        <v>0.75</v>
      </c>
      <c r="I154" s="321">
        <v>1.47</v>
      </c>
      <c r="J154" s="25">
        <v>0.04</v>
      </c>
    </row>
    <row r="155" spans="1:10" ht="35.049999999999997" customHeight="1" x14ac:dyDescent="0.3">
      <c r="A155" s="317" t="s">
        <v>887</v>
      </c>
      <c r="B155" s="355" t="s">
        <v>480</v>
      </c>
      <c r="C155" s="326">
        <v>0</v>
      </c>
      <c r="D155" s="80">
        <v>1.103</v>
      </c>
      <c r="E155" s="81">
        <v>0.189</v>
      </c>
      <c r="F155" s="82">
        <v>1.4E-2</v>
      </c>
      <c r="G155" s="318">
        <v>200.46</v>
      </c>
      <c r="H155" s="318">
        <v>0.75</v>
      </c>
      <c r="I155" s="321">
        <v>1.47</v>
      </c>
      <c r="J155" s="25">
        <v>0.04</v>
      </c>
    </row>
    <row r="156" spans="1:10" ht="35.049999999999997" customHeight="1" x14ac:dyDescent="0.3">
      <c r="A156" s="317" t="s">
        <v>888</v>
      </c>
      <c r="B156" s="355" t="s">
        <v>480</v>
      </c>
      <c r="C156" s="326">
        <v>0</v>
      </c>
      <c r="D156" s="80">
        <v>1.103</v>
      </c>
      <c r="E156" s="81">
        <v>0.189</v>
      </c>
      <c r="F156" s="82">
        <v>1.4E-2</v>
      </c>
      <c r="G156" s="318">
        <v>368.05</v>
      </c>
      <c r="H156" s="318">
        <v>0.75</v>
      </c>
      <c r="I156" s="321">
        <v>1.47</v>
      </c>
      <c r="J156" s="25">
        <v>0.04</v>
      </c>
    </row>
    <row r="157" spans="1:10" ht="35.049999999999997" customHeight="1" x14ac:dyDescent="0.3">
      <c r="A157" s="317" t="s">
        <v>889</v>
      </c>
      <c r="B157" s="355" t="s">
        <v>480</v>
      </c>
      <c r="C157" s="326">
        <v>0</v>
      </c>
      <c r="D157" s="80">
        <v>1.0940000000000001</v>
      </c>
      <c r="E157" s="81">
        <v>0.17199999999999999</v>
      </c>
      <c r="F157" s="82">
        <v>1.2E-2</v>
      </c>
      <c r="G157" s="318">
        <v>3.33</v>
      </c>
      <c r="H157" s="318">
        <v>1.31</v>
      </c>
      <c r="I157" s="321">
        <v>1.98</v>
      </c>
      <c r="J157" s="25">
        <v>0.04</v>
      </c>
    </row>
    <row r="158" spans="1:10" ht="35.049999999999997" customHeight="1" x14ac:dyDescent="0.3">
      <c r="A158" s="317" t="s">
        <v>890</v>
      </c>
      <c r="B158" s="355" t="s">
        <v>480</v>
      </c>
      <c r="C158" s="326">
        <v>0</v>
      </c>
      <c r="D158" s="80">
        <v>1.0940000000000001</v>
      </c>
      <c r="E158" s="81">
        <v>0.17199999999999999</v>
      </c>
      <c r="F158" s="82">
        <v>1.2E-2</v>
      </c>
      <c r="G158" s="318">
        <v>108.79</v>
      </c>
      <c r="H158" s="318">
        <v>1.31</v>
      </c>
      <c r="I158" s="321">
        <v>1.98</v>
      </c>
      <c r="J158" s="25">
        <v>0.04</v>
      </c>
    </row>
    <row r="159" spans="1:10" ht="35.049999999999997" customHeight="1" x14ac:dyDescent="0.3">
      <c r="A159" s="317" t="s">
        <v>891</v>
      </c>
      <c r="B159" s="355" t="s">
        <v>480</v>
      </c>
      <c r="C159" s="326">
        <v>0</v>
      </c>
      <c r="D159" s="80">
        <v>1.0940000000000001</v>
      </c>
      <c r="E159" s="81">
        <v>0.17199999999999999</v>
      </c>
      <c r="F159" s="82">
        <v>1.2E-2</v>
      </c>
      <c r="G159" s="318">
        <v>184.36</v>
      </c>
      <c r="H159" s="318">
        <v>1.31</v>
      </c>
      <c r="I159" s="321">
        <v>1.98</v>
      </c>
      <c r="J159" s="25">
        <v>0.04</v>
      </c>
    </row>
    <row r="160" spans="1:10" ht="35.049999999999997" customHeight="1" x14ac:dyDescent="0.3">
      <c r="A160" s="317" t="s">
        <v>892</v>
      </c>
      <c r="B160" s="355" t="s">
        <v>480</v>
      </c>
      <c r="C160" s="326">
        <v>0</v>
      </c>
      <c r="D160" s="80">
        <v>1.0940000000000001</v>
      </c>
      <c r="E160" s="81">
        <v>0.17199999999999999</v>
      </c>
      <c r="F160" s="82">
        <v>1.2E-2</v>
      </c>
      <c r="G160" s="318">
        <v>287.81</v>
      </c>
      <c r="H160" s="318">
        <v>1.31</v>
      </c>
      <c r="I160" s="321">
        <v>1.98</v>
      </c>
      <c r="J160" s="25">
        <v>0.04</v>
      </c>
    </row>
    <row r="161" spans="1:10" ht="35.049999999999997" customHeight="1" x14ac:dyDescent="0.3">
      <c r="A161" s="317" t="s">
        <v>893</v>
      </c>
      <c r="B161" s="355" t="s">
        <v>480</v>
      </c>
      <c r="C161" s="326">
        <v>0</v>
      </c>
      <c r="D161" s="80">
        <v>1.0940000000000001</v>
      </c>
      <c r="E161" s="81">
        <v>0.17199999999999999</v>
      </c>
      <c r="F161" s="82">
        <v>1.2E-2</v>
      </c>
      <c r="G161" s="318">
        <v>529.23</v>
      </c>
      <c r="H161" s="318">
        <v>1.31</v>
      </c>
      <c r="I161" s="321">
        <v>1.98</v>
      </c>
      <c r="J161" s="25">
        <v>0.04</v>
      </c>
    </row>
    <row r="162" spans="1:10" ht="35.049999999999997" customHeight="1" x14ac:dyDescent="0.3">
      <c r="A162" s="317" t="s">
        <v>894</v>
      </c>
      <c r="B162" s="355" t="s">
        <v>480</v>
      </c>
      <c r="C162" s="326">
        <v>0</v>
      </c>
      <c r="D162" s="80">
        <v>0.73899999999999999</v>
      </c>
      <c r="E162" s="81">
        <v>9.9000000000000005E-2</v>
      </c>
      <c r="F162" s="82">
        <v>7.0000000000000001E-3</v>
      </c>
      <c r="G162" s="318">
        <v>34.200000000000003</v>
      </c>
      <c r="H162" s="318">
        <v>1.79</v>
      </c>
      <c r="I162" s="321">
        <v>2.59</v>
      </c>
      <c r="J162" s="25">
        <v>2.3E-2</v>
      </c>
    </row>
    <row r="163" spans="1:10" ht="35.049999999999997" customHeight="1" x14ac:dyDescent="0.3">
      <c r="A163" s="317" t="s">
        <v>895</v>
      </c>
      <c r="B163" s="355" t="s">
        <v>480</v>
      </c>
      <c r="C163" s="326">
        <v>0</v>
      </c>
      <c r="D163" s="80">
        <v>0.73899999999999999</v>
      </c>
      <c r="E163" s="81">
        <v>9.9000000000000005E-2</v>
      </c>
      <c r="F163" s="82">
        <v>7.0000000000000001E-3</v>
      </c>
      <c r="G163" s="318">
        <v>533.91</v>
      </c>
      <c r="H163" s="318">
        <v>1.79</v>
      </c>
      <c r="I163" s="321">
        <v>2.59</v>
      </c>
      <c r="J163" s="25">
        <v>2.3E-2</v>
      </c>
    </row>
    <row r="164" spans="1:10" ht="35.049999999999997" customHeight="1" x14ac:dyDescent="0.3">
      <c r="A164" s="317" t="s">
        <v>896</v>
      </c>
      <c r="B164" s="355" t="s">
        <v>480</v>
      </c>
      <c r="C164" s="326">
        <v>0</v>
      </c>
      <c r="D164" s="80">
        <v>0.73899999999999999</v>
      </c>
      <c r="E164" s="81">
        <v>9.9000000000000005E-2</v>
      </c>
      <c r="F164" s="82">
        <v>7.0000000000000001E-3</v>
      </c>
      <c r="G164" s="318">
        <v>1789.18</v>
      </c>
      <c r="H164" s="318">
        <v>1.79</v>
      </c>
      <c r="I164" s="321">
        <v>2.59</v>
      </c>
      <c r="J164" s="25">
        <v>2.3E-2</v>
      </c>
    </row>
    <row r="165" spans="1:10" ht="35.049999999999997" customHeight="1" x14ac:dyDescent="0.3">
      <c r="A165" s="317" t="s">
        <v>897</v>
      </c>
      <c r="B165" s="355" t="s">
        <v>480</v>
      </c>
      <c r="C165" s="326">
        <v>0</v>
      </c>
      <c r="D165" s="80">
        <v>0.73899999999999999</v>
      </c>
      <c r="E165" s="81">
        <v>9.9000000000000005E-2</v>
      </c>
      <c r="F165" s="82">
        <v>7.0000000000000001E-3</v>
      </c>
      <c r="G165" s="318">
        <v>3918.01</v>
      </c>
      <c r="H165" s="318">
        <v>1.79</v>
      </c>
      <c r="I165" s="321">
        <v>2.59</v>
      </c>
      <c r="J165" s="25">
        <v>2.3E-2</v>
      </c>
    </row>
    <row r="166" spans="1:10" ht="35.049999999999997" customHeight="1" x14ac:dyDescent="0.3">
      <c r="A166" s="317" t="s">
        <v>898</v>
      </c>
      <c r="B166" s="355" t="s">
        <v>480</v>
      </c>
      <c r="C166" s="326">
        <v>0</v>
      </c>
      <c r="D166" s="80">
        <v>0.73899999999999999</v>
      </c>
      <c r="E166" s="81">
        <v>9.9000000000000005E-2</v>
      </c>
      <c r="F166" s="82">
        <v>7.0000000000000001E-3</v>
      </c>
      <c r="G166" s="318">
        <v>10146.77</v>
      </c>
      <c r="H166" s="318">
        <v>1.79</v>
      </c>
      <c r="I166" s="321">
        <v>2.59</v>
      </c>
      <c r="J166" s="25">
        <v>2.3E-2</v>
      </c>
    </row>
    <row r="167" spans="1:10" ht="35.049999999999997" customHeight="1" x14ac:dyDescent="0.3">
      <c r="A167" s="317" t="s">
        <v>585</v>
      </c>
      <c r="B167" s="355" t="s">
        <v>480</v>
      </c>
      <c r="C167" s="326" t="s">
        <v>608</v>
      </c>
      <c r="D167" s="83">
        <v>5.282</v>
      </c>
      <c r="E167" s="84">
        <v>0.76600000000000001</v>
      </c>
      <c r="F167" s="82">
        <v>0.49199999999999999</v>
      </c>
      <c r="G167" s="319" t="s">
        <v>595</v>
      </c>
      <c r="H167" s="319" t="s">
        <v>595</v>
      </c>
      <c r="I167" s="320" t="s">
        <v>595</v>
      </c>
      <c r="J167" s="26" t="s">
        <v>595</v>
      </c>
    </row>
    <row r="168" spans="1:10" ht="35.049999999999997" customHeight="1" x14ac:dyDescent="0.3">
      <c r="A168" s="317" t="s">
        <v>697</v>
      </c>
      <c r="B168" s="355" t="s">
        <v>480</v>
      </c>
      <c r="C168" s="326">
        <v>0</v>
      </c>
      <c r="D168" s="80">
        <v>-1.534</v>
      </c>
      <c r="E168" s="81">
        <v>-0.27300000000000002</v>
      </c>
      <c r="F168" s="82">
        <v>-0.02</v>
      </c>
      <c r="G168" s="318">
        <v>0</v>
      </c>
      <c r="H168" s="319" t="s">
        <v>595</v>
      </c>
      <c r="I168" s="320" t="s">
        <v>595</v>
      </c>
      <c r="J168" s="26" t="s">
        <v>595</v>
      </c>
    </row>
    <row r="169" spans="1:10" ht="35.049999999999997" customHeight="1" x14ac:dyDescent="0.3">
      <c r="A169" s="317" t="s">
        <v>698</v>
      </c>
      <c r="B169" s="355" t="s">
        <v>480</v>
      </c>
      <c r="C169" s="326">
        <v>0</v>
      </c>
      <c r="D169" s="80">
        <v>-1.518</v>
      </c>
      <c r="E169" s="81">
        <v>-0.26400000000000001</v>
      </c>
      <c r="F169" s="82">
        <v>-1.9E-2</v>
      </c>
      <c r="G169" s="318">
        <v>0</v>
      </c>
      <c r="H169" s="319" t="s">
        <v>595</v>
      </c>
      <c r="I169" s="320" t="s">
        <v>595</v>
      </c>
      <c r="J169" s="26" t="s">
        <v>595</v>
      </c>
    </row>
    <row r="170" spans="1:10" ht="35.049999999999997" customHeight="1" x14ac:dyDescent="0.3">
      <c r="A170" s="317" t="s">
        <v>699</v>
      </c>
      <c r="B170" s="355" t="s">
        <v>480</v>
      </c>
      <c r="C170" s="326">
        <v>0</v>
      </c>
      <c r="D170" s="80">
        <v>-1.534</v>
      </c>
      <c r="E170" s="81">
        <v>-0.27300000000000002</v>
      </c>
      <c r="F170" s="82">
        <v>-0.02</v>
      </c>
      <c r="G170" s="318">
        <v>0</v>
      </c>
      <c r="H170" s="319" t="s">
        <v>595</v>
      </c>
      <c r="I170" s="320" t="s">
        <v>595</v>
      </c>
      <c r="J170" s="25">
        <v>5.7000000000000002E-2</v>
      </c>
    </row>
    <row r="171" spans="1:10" ht="35.049999999999997" customHeight="1" x14ac:dyDescent="0.3">
      <c r="A171" s="317" t="s">
        <v>700</v>
      </c>
      <c r="B171" s="355" t="s">
        <v>480</v>
      </c>
      <c r="C171" s="326">
        <v>0</v>
      </c>
      <c r="D171" s="80">
        <v>-1.518</v>
      </c>
      <c r="E171" s="81">
        <v>-0.26400000000000001</v>
      </c>
      <c r="F171" s="82">
        <v>-1.9E-2</v>
      </c>
      <c r="G171" s="318">
        <v>0</v>
      </c>
      <c r="H171" s="319" t="s">
        <v>595</v>
      </c>
      <c r="I171" s="320" t="s">
        <v>595</v>
      </c>
      <c r="J171" s="25">
        <v>5.3999999999999999E-2</v>
      </c>
    </row>
    <row r="172" spans="1:10" ht="35.049999999999997" customHeight="1" x14ac:dyDescent="0.3">
      <c r="A172" s="317" t="s">
        <v>701</v>
      </c>
      <c r="B172" s="355" t="s">
        <v>480</v>
      </c>
      <c r="C172" s="326">
        <v>0</v>
      </c>
      <c r="D172" s="80">
        <v>-1.44</v>
      </c>
      <c r="E172" s="81">
        <v>-0.221</v>
      </c>
      <c r="F172" s="82">
        <v>-1.6E-2</v>
      </c>
      <c r="G172" s="318">
        <v>30.99</v>
      </c>
      <c r="H172" s="319" t="s">
        <v>595</v>
      </c>
      <c r="I172" s="320" t="s">
        <v>595</v>
      </c>
      <c r="J172" s="25">
        <v>6.3E-2</v>
      </c>
    </row>
    <row r="173" spans="1:10" ht="35.049999999999997" customHeight="1" x14ac:dyDescent="0.3">
      <c r="A173" s="317" t="s">
        <v>899</v>
      </c>
      <c r="B173" s="355" t="s">
        <v>480</v>
      </c>
      <c r="C173" s="326" t="s">
        <v>566</v>
      </c>
      <c r="D173" s="80">
        <v>0.60199999999999998</v>
      </c>
      <c r="E173" s="81">
        <v>0.107</v>
      </c>
      <c r="F173" s="82">
        <v>8.0000000000000002E-3</v>
      </c>
      <c r="G173" s="318">
        <v>10.48</v>
      </c>
      <c r="H173" s="319" t="s">
        <v>595</v>
      </c>
      <c r="I173" s="320" t="s">
        <v>595</v>
      </c>
      <c r="J173" s="26" t="s">
        <v>595</v>
      </c>
    </row>
    <row r="174" spans="1:10" ht="35.049999999999997" customHeight="1" x14ac:dyDescent="0.3">
      <c r="A174" s="317" t="s">
        <v>900</v>
      </c>
      <c r="B174" s="355" t="s">
        <v>480</v>
      </c>
      <c r="C174" s="326" t="s">
        <v>567</v>
      </c>
      <c r="D174" s="80">
        <v>0.60199999999999998</v>
      </c>
      <c r="E174" s="81">
        <v>0.107</v>
      </c>
      <c r="F174" s="82">
        <v>8.0000000000000002E-3</v>
      </c>
      <c r="G174" s="319" t="s">
        <v>595</v>
      </c>
      <c r="H174" s="319" t="s">
        <v>595</v>
      </c>
      <c r="I174" s="320" t="s">
        <v>595</v>
      </c>
      <c r="J174" s="26" t="s">
        <v>595</v>
      </c>
    </row>
    <row r="175" spans="1:10" ht="35.049999999999997" customHeight="1" x14ac:dyDescent="0.3">
      <c r="A175" s="317" t="s">
        <v>901</v>
      </c>
      <c r="B175" s="355" t="s">
        <v>480</v>
      </c>
      <c r="C175" s="326" t="s">
        <v>921</v>
      </c>
      <c r="D175" s="80">
        <v>0.52700000000000002</v>
      </c>
      <c r="E175" s="81">
        <v>9.4E-2</v>
      </c>
      <c r="F175" s="82">
        <v>7.0000000000000001E-3</v>
      </c>
      <c r="G175" s="318">
        <v>0.69</v>
      </c>
      <c r="H175" s="319" t="s">
        <v>595</v>
      </c>
      <c r="I175" s="320" t="s">
        <v>595</v>
      </c>
      <c r="J175" s="26" t="s">
        <v>595</v>
      </c>
    </row>
    <row r="176" spans="1:10" ht="35.049999999999997" customHeight="1" x14ac:dyDescent="0.3">
      <c r="A176" s="317" t="s">
        <v>902</v>
      </c>
      <c r="B176" s="355" t="s">
        <v>480</v>
      </c>
      <c r="C176" s="326" t="s">
        <v>921</v>
      </c>
      <c r="D176" s="80">
        <v>0.52700000000000002</v>
      </c>
      <c r="E176" s="81">
        <v>9.4E-2</v>
      </c>
      <c r="F176" s="82">
        <v>7.0000000000000001E-3</v>
      </c>
      <c r="G176" s="318">
        <v>1.05</v>
      </c>
      <c r="H176" s="319" t="s">
        <v>595</v>
      </c>
      <c r="I176" s="320" t="s">
        <v>595</v>
      </c>
      <c r="J176" s="26" t="s">
        <v>595</v>
      </c>
    </row>
    <row r="177" spans="1:10" ht="35.049999999999997" customHeight="1" x14ac:dyDescent="0.3">
      <c r="A177" s="317" t="s">
        <v>903</v>
      </c>
      <c r="B177" s="355" t="s">
        <v>480</v>
      </c>
      <c r="C177" s="326" t="s">
        <v>921</v>
      </c>
      <c r="D177" s="80">
        <v>0.52700000000000002</v>
      </c>
      <c r="E177" s="81">
        <v>9.4E-2</v>
      </c>
      <c r="F177" s="82">
        <v>7.0000000000000001E-3</v>
      </c>
      <c r="G177" s="318">
        <v>2.6</v>
      </c>
      <c r="H177" s="319" t="s">
        <v>595</v>
      </c>
      <c r="I177" s="320" t="s">
        <v>595</v>
      </c>
      <c r="J177" s="26" t="s">
        <v>595</v>
      </c>
    </row>
    <row r="178" spans="1:10" ht="35.049999999999997" customHeight="1" x14ac:dyDescent="0.3">
      <c r="A178" s="317" t="s">
        <v>904</v>
      </c>
      <c r="B178" s="355" t="s">
        <v>480</v>
      </c>
      <c r="C178" s="326" t="s">
        <v>921</v>
      </c>
      <c r="D178" s="80">
        <v>0.52700000000000002</v>
      </c>
      <c r="E178" s="81">
        <v>9.4E-2</v>
      </c>
      <c r="F178" s="82">
        <v>7.0000000000000001E-3</v>
      </c>
      <c r="G178" s="318">
        <v>5.45</v>
      </c>
      <c r="H178" s="319" t="s">
        <v>595</v>
      </c>
      <c r="I178" s="320" t="s">
        <v>595</v>
      </c>
      <c r="J178" s="26" t="s">
        <v>595</v>
      </c>
    </row>
    <row r="179" spans="1:10" ht="35.049999999999997" customHeight="1" x14ac:dyDescent="0.3">
      <c r="A179" s="317" t="s">
        <v>905</v>
      </c>
      <c r="B179" s="355" t="s">
        <v>480</v>
      </c>
      <c r="C179" s="326" t="s">
        <v>921</v>
      </c>
      <c r="D179" s="80">
        <v>0.52700000000000002</v>
      </c>
      <c r="E179" s="81">
        <v>9.4E-2</v>
      </c>
      <c r="F179" s="82">
        <v>7.0000000000000001E-3</v>
      </c>
      <c r="G179" s="318">
        <v>15.53</v>
      </c>
      <c r="H179" s="319" t="s">
        <v>595</v>
      </c>
      <c r="I179" s="320" t="s">
        <v>595</v>
      </c>
      <c r="J179" s="26" t="s">
        <v>595</v>
      </c>
    </row>
    <row r="180" spans="1:10" ht="35.049999999999997" customHeight="1" x14ac:dyDescent="0.3">
      <c r="A180" s="317" t="s">
        <v>586</v>
      </c>
      <c r="B180" s="355" t="s">
        <v>480</v>
      </c>
      <c r="C180" s="326" t="s">
        <v>569</v>
      </c>
      <c r="D180" s="80">
        <v>0.52700000000000002</v>
      </c>
      <c r="E180" s="81">
        <v>9.4E-2</v>
      </c>
      <c r="F180" s="82">
        <v>7.0000000000000001E-3</v>
      </c>
      <c r="G180" s="319" t="s">
        <v>595</v>
      </c>
      <c r="H180" s="319" t="s">
        <v>595</v>
      </c>
      <c r="I180" s="320" t="s">
        <v>595</v>
      </c>
      <c r="J180" s="26" t="s">
        <v>595</v>
      </c>
    </row>
    <row r="181" spans="1:10" ht="35.049999999999997" customHeight="1" x14ac:dyDescent="0.3">
      <c r="A181" s="317" t="s">
        <v>906</v>
      </c>
      <c r="B181" s="355" t="s">
        <v>480</v>
      </c>
      <c r="C181" s="326">
        <v>0</v>
      </c>
      <c r="D181" s="80">
        <v>0.38100000000000001</v>
      </c>
      <c r="E181" s="81">
        <v>6.5000000000000002E-2</v>
      </c>
      <c r="F181" s="82">
        <v>5.0000000000000001E-3</v>
      </c>
      <c r="G181" s="318">
        <v>1.05</v>
      </c>
      <c r="H181" s="318">
        <v>0.26</v>
      </c>
      <c r="I181" s="321">
        <v>0.51</v>
      </c>
      <c r="J181" s="25">
        <v>1.4E-2</v>
      </c>
    </row>
    <row r="182" spans="1:10" ht="35.049999999999997" customHeight="1" x14ac:dyDescent="0.3">
      <c r="A182" s="317" t="s">
        <v>907</v>
      </c>
      <c r="B182" s="355" t="s">
        <v>480</v>
      </c>
      <c r="C182" s="326">
        <v>0</v>
      </c>
      <c r="D182" s="80">
        <v>0.38100000000000001</v>
      </c>
      <c r="E182" s="81">
        <v>6.5000000000000002E-2</v>
      </c>
      <c r="F182" s="82">
        <v>5.0000000000000001E-3</v>
      </c>
      <c r="G182" s="318">
        <v>26.35</v>
      </c>
      <c r="H182" s="318">
        <v>0.26</v>
      </c>
      <c r="I182" s="321">
        <v>0.51</v>
      </c>
      <c r="J182" s="25">
        <v>1.4E-2</v>
      </c>
    </row>
    <row r="183" spans="1:10" ht="35.049999999999997" customHeight="1" x14ac:dyDescent="0.3">
      <c r="A183" s="317" t="s">
        <v>908</v>
      </c>
      <c r="B183" s="355" t="s">
        <v>480</v>
      </c>
      <c r="C183" s="326">
        <v>0</v>
      </c>
      <c r="D183" s="80">
        <v>0.38100000000000001</v>
      </c>
      <c r="E183" s="81">
        <v>6.5000000000000002E-2</v>
      </c>
      <c r="F183" s="82">
        <v>5.0000000000000001E-3</v>
      </c>
      <c r="G183" s="318">
        <v>44.47</v>
      </c>
      <c r="H183" s="318">
        <v>0.26</v>
      </c>
      <c r="I183" s="321">
        <v>0.51</v>
      </c>
      <c r="J183" s="25">
        <v>1.4E-2</v>
      </c>
    </row>
    <row r="184" spans="1:10" ht="35.049999999999997" customHeight="1" x14ac:dyDescent="0.3">
      <c r="A184" s="317" t="s">
        <v>909</v>
      </c>
      <c r="B184" s="355" t="s">
        <v>480</v>
      </c>
      <c r="C184" s="326">
        <v>0</v>
      </c>
      <c r="D184" s="80">
        <v>0.38100000000000001</v>
      </c>
      <c r="E184" s="81">
        <v>6.5000000000000002E-2</v>
      </c>
      <c r="F184" s="82">
        <v>5.0000000000000001E-3</v>
      </c>
      <c r="G184" s="318">
        <v>69.290000000000006</v>
      </c>
      <c r="H184" s="318">
        <v>0.26</v>
      </c>
      <c r="I184" s="321">
        <v>0.51</v>
      </c>
      <c r="J184" s="25">
        <v>1.4E-2</v>
      </c>
    </row>
    <row r="185" spans="1:10" ht="35.049999999999997" customHeight="1" x14ac:dyDescent="0.3">
      <c r="A185" s="317" t="s">
        <v>910</v>
      </c>
      <c r="B185" s="355" t="s">
        <v>480</v>
      </c>
      <c r="C185" s="326">
        <v>0</v>
      </c>
      <c r="D185" s="80">
        <v>0.38100000000000001</v>
      </c>
      <c r="E185" s="81">
        <v>6.5000000000000002E-2</v>
      </c>
      <c r="F185" s="82">
        <v>5.0000000000000001E-3</v>
      </c>
      <c r="G185" s="318">
        <v>127.19</v>
      </c>
      <c r="H185" s="318">
        <v>0.26</v>
      </c>
      <c r="I185" s="321">
        <v>0.51</v>
      </c>
      <c r="J185" s="25">
        <v>1.4E-2</v>
      </c>
    </row>
    <row r="186" spans="1:10" ht="35.049999999999997" customHeight="1" x14ac:dyDescent="0.3">
      <c r="A186" s="317" t="s">
        <v>911</v>
      </c>
      <c r="B186" s="355" t="s">
        <v>480</v>
      </c>
      <c r="C186" s="326">
        <v>0</v>
      </c>
      <c r="D186" s="80">
        <v>0.378</v>
      </c>
      <c r="E186" s="81">
        <v>5.8999999999999997E-2</v>
      </c>
      <c r="F186" s="82">
        <v>4.0000000000000001E-3</v>
      </c>
      <c r="G186" s="318">
        <v>1.18</v>
      </c>
      <c r="H186" s="318">
        <v>0.45</v>
      </c>
      <c r="I186" s="321">
        <v>0.68</v>
      </c>
      <c r="J186" s="25">
        <v>1.4E-2</v>
      </c>
    </row>
    <row r="187" spans="1:10" ht="35.049999999999997" customHeight="1" x14ac:dyDescent="0.3">
      <c r="A187" s="317" t="s">
        <v>912</v>
      </c>
      <c r="B187" s="355" t="s">
        <v>480</v>
      </c>
      <c r="C187" s="326">
        <v>0</v>
      </c>
      <c r="D187" s="80">
        <v>0.378</v>
      </c>
      <c r="E187" s="81">
        <v>5.8999999999999997E-2</v>
      </c>
      <c r="F187" s="82">
        <v>4.0000000000000001E-3</v>
      </c>
      <c r="G187" s="318">
        <v>37.61</v>
      </c>
      <c r="H187" s="318">
        <v>0.45</v>
      </c>
      <c r="I187" s="321">
        <v>0.68</v>
      </c>
      <c r="J187" s="25">
        <v>1.4E-2</v>
      </c>
    </row>
    <row r="188" spans="1:10" ht="35.049999999999997" customHeight="1" x14ac:dyDescent="0.3">
      <c r="A188" s="317" t="s">
        <v>913</v>
      </c>
      <c r="B188" s="355" t="s">
        <v>480</v>
      </c>
      <c r="C188" s="326">
        <v>0</v>
      </c>
      <c r="D188" s="80">
        <v>0.378</v>
      </c>
      <c r="E188" s="81">
        <v>5.8999999999999997E-2</v>
      </c>
      <c r="F188" s="82">
        <v>4.0000000000000001E-3</v>
      </c>
      <c r="G188" s="318">
        <v>63.73</v>
      </c>
      <c r="H188" s="318">
        <v>0.45</v>
      </c>
      <c r="I188" s="321">
        <v>0.68</v>
      </c>
      <c r="J188" s="25">
        <v>1.4E-2</v>
      </c>
    </row>
    <row r="189" spans="1:10" ht="35.049999999999997" customHeight="1" x14ac:dyDescent="0.3">
      <c r="A189" s="317" t="s">
        <v>914</v>
      </c>
      <c r="B189" s="355" t="s">
        <v>480</v>
      </c>
      <c r="C189" s="326">
        <v>0</v>
      </c>
      <c r="D189" s="80">
        <v>0.378</v>
      </c>
      <c r="E189" s="81">
        <v>5.8999999999999997E-2</v>
      </c>
      <c r="F189" s="82">
        <v>4.0000000000000001E-3</v>
      </c>
      <c r="G189" s="318">
        <v>99.47</v>
      </c>
      <c r="H189" s="318">
        <v>0.45</v>
      </c>
      <c r="I189" s="321">
        <v>0.68</v>
      </c>
      <c r="J189" s="25">
        <v>1.4E-2</v>
      </c>
    </row>
    <row r="190" spans="1:10" ht="35.049999999999997" customHeight="1" x14ac:dyDescent="0.3">
      <c r="A190" s="317" t="s">
        <v>915</v>
      </c>
      <c r="B190" s="355" t="s">
        <v>480</v>
      </c>
      <c r="C190" s="326">
        <v>0</v>
      </c>
      <c r="D190" s="80">
        <v>0.378</v>
      </c>
      <c r="E190" s="81">
        <v>5.8999999999999997E-2</v>
      </c>
      <c r="F190" s="82">
        <v>4.0000000000000001E-3</v>
      </c>
      <c r="G190" s="318">
        <v>182.88</v>
      </c>
      <c r="H190" s="318">
        <v>0.45</v>
      </c>
      <c r="I190" s="321">
        <v>0.68</v>
      </c>
      <c r="J190" s="25">
        <v>1.4E-2</v>
      </c>
    </row>
    <row r="191" spans="1:10" ht="35.049999999999997" customHeight="1" x14ac:dyDescent="0.3">
      <c r="A191" s="317" t="s">
        <v>916</v>
      </c>
      <c r="B191" s="355" t="s">
        <v>480</v>
      </c>
      <c r="C191" s="326">
        <v>0</v>
      </c>
      <c r="D191" s="80">
        <v>0.255</v>
      </c>
      <c r="E191" s="81">
        <v>3.4000000000000002E-2</v>
      </c>
      <c r="F191" s="82">
        <v>2E-3</v>
      </c>
      <c r="G191" s="318">
        <v>11.84</v>
      </c>
      <c r="H191" s="318">
        <v>0.62</v>
      </c>
      <c r="I191" s="321">
        <v>0.9</v>
      </c>
      <c r="J191" s="25">
        <v>8.0000000000000002E-3</v>
      </c>
    </row>
    <row r="192" spans="1:10" ht="35.049999999999997" customHeight="1" x14ac:dyDescent="0.3">
      <c r="A192" s="317" t="s">
        <v>917</v>
      </c>
      <c r="B192" s="355" t="s">
        <v>480</v>
      </c>
      <c r="C192" s="326">
        <v>0</v>
      </c>
      <c r="D192" s="80">
        <v>0.255</v>
      </c>
      <c r="E192" s="81">
        <v>3.4000000000000002E-2</v>
      </c>
      <c r="F192" s="82">
        <v>2E-3</v>
      </c>
      <c r="G192" s="318">
        <v>184.5</v>
      </c>
      <c r="H192" s="318">
        <v>0.62</v>
      </c>
      <c r="I192" s="321">
        <v>0.9</v>
      </c>
      <c r="J192" s="25">
        <v>8.0000000000000002E-3</v>
      </c>
    </row>
    <row r="193" spans="1:10" ht="35.049999999999997" customHeight="1" x14ac:dyDescent="0.3">
      <c r="A193" s="317" t="s">
        <v>918</v>
      </c>
      <c r="B193" s="355" t="s">
        <v>480</v>
      </c>
      <c r="C193" s="326">
        <v>0</v>
      </c>
      <c r="D193" s="80">
        <v>0.255</v>
      </c>
      <c r="E193" s="81">
        <v>3.4000000000000002E-2</v>
      </c>
      <c r="F193" s="82">
        <v>2E-3</v>
      </c>
      <c r="G193" s="318">
        <v>618.21</v>
      </c>
      <c r="H193" s="318">
        <v>0.62</v>
      </c>
      <c r="I193" s="321">
        <v>0.9</v>
      </c>
      <c r="J193" s="25">
        <v>8.0000000000000002E-3</v>
      </c>
    </row>
    <row r="194" spans="1:10" ht="35.049999999999997" customHeight="1" x14ac:dyDescent="0.3">
      <c r="A194" s="317" t="s">
        <v>919</v>
      </c>
      <c r="B194" s="355" t="s">
        <v>480</v>
      </c>
      <c r="C194" s="326">
        <v>0</v>
      </c>
      <c r="D194" s="80">
        <v>0.255</v>
      </c>
      <c r="E194" s="81">
        <v>3.4000000000000002E-2</v>
      </c>
      <c r="F194" s="82">
        <v>2E-3</v>
      </c>
      <c r="G194" s="318">
        <v>1353.74</v>
      </c>
      <c r="H194" s="318">
        <v>0.62</v>
      </c>
      <c r="I194" s="321">
        <v>0.9</v>
      </c>
      <c r="J194" s="25">
        <v>8.0000000000000002E-3</v>
      </c>
    </row>
    <row r="195" spans="1:10" ht="35.049999999999997" customHeight="1" x14ac:dyDescent="0.3">
      <c r="A195" s="317" t="s">
        <v>920</v>
      </c>
      <c r="B195" s="355" t="s">
        <v>480</v>
      </c>
      <c r="C195" s="326">
        <v>0</v>
      </c>
      <c r="D195" s="80">
        <v>0.255</v>
      </c>
      <c r="E195" s="81">
        <v>3.4000000000000002E-2</v>
      </c>
      <c r="F195" s="82">
        <v>2E-3</v>
      </c>
      <c r="G195" s="318">
        <v>3505.83</v>
      </c>
      <c r="H195" s="318">
        <v>0.62</v>
      </c>
      <c r="I195" s="321">
        <v>0.9</v>
      </c>
      <c r="J195" s="25">
        <v>8.0000000000000002E-3</v>
      </c>
    </row>
    <row r="196" spans="1:10" ht="35.049999999999997" customHeight="1" x14ac:dyDescent="0.3">
      <c r="A196" s="317" t="s">
        <v>587</v>
      </c>
      <c r="B196" s="355" t="s">
        <v>480</v>
      </c>
      <c r="C196" s="326" t="s">
        <v>608</v>
      </c>
      <c r="D196" s="83">
        <v>1.825</v>
      </c>
      <c r="E196" s="84">
        <v>0.26500000000000001</v>
      </c>
      <c r="F196" s="82">
        <v>0.17</v>
      </c>
      <c r="G196" s="319" t="s">
        <v>595</v>
      </c>
      <c r="H196" s="319" t="s">
        <v>595</v>
      </c>
      <c r="I196" s="320" t="s">
        <v>595</v>
      </c>
      <c r="J196" s="26" t="s">
        <v>595</v>
      </c>
    </row>
    <row r="197" spans="1:10" ht="35.049999999999997" customHeight="1" x14ac:dyDescent="0.3">
      <c r="A197" s="317" t="s">
        <v>702</v>
      </c>
      <c r="B197" s="355" t="s">
        <v>480</v>
      </c>
      <c r="C197" s="326">
        <v>0</v>
      </c>
      <c r="D197" s="80">
        <v>-0.53</v>
      </c>
      <c r="E197" s="81">
        <v>-9.4E-2</v>
      </c>
      <c r="F197" s="82">
        <v>-7.0000000000000001E-3</v>
      </c>
      <c r="G197" s="318">
        <v>0</v>
      </c>
      <c r="H197" s="319" t="s">
        <v>595</v>
      </c>
      <c r="I197" s="320" t="s">
        <v>595</v>
      </c>
      <c r="J197" s="26" t="s">
        <v>595</v>
      </c>
    </row>
    <row r="198" spans="1:10" ht="35.049999999999997" customHeight="1" x14ac:dyDescent="0.3">
      <c r="A198" s="317" t="s">
        <v>703</v>
      </c>
      <c r="B198" s="355" t="s">
        <v>480</v>
      </c>
      <c r="C198" s="326">
        <v>0</v>
      </c>
      <c r="D198" s="80">
        <v>-0.52400000000000002</v>
      </c>
      <c r="E198" s="81">
        <v>-9.0999999999999998E-2</v>
      </c>
      <c r="F198" s="82">
        <v>-7.0000000000000001E-3</v>
      </c>
      <c r="G198" s="318">
        <v>0</v>
      </c>
      <c r="H198" s="319" t="s">
        <v>595</v>
      </c>
      <c r="I198" s="320" t="s">
        <v>595</v>
      </c>
      <c r="J198" s="26" t="s">
        <v>595</v>
      </c>
    </row>
    <row r="199" spans="1:10" ht="35.049999999999997" customHeight="1" x14ac:dyDescent="0.3">
      <c r="A199" s="317" t="s">
        <v>704</v>
      </c>
      <c r="B199" s="355" t="s">
        <v>480</v>
      </c>
      <c r="C199" s="326">
        <v>0</v>
      </c>
      <c r="D199" s="80">
        <v>-0.53</v>
      </c>
      <c r="E199" s="81">
        <v>-9.4E-2</v>
      </c>
      <c r="F199" s="82">
        <v>-7.0000000000000001E-3</v>
      </c>
      <c r="G199" s="318">
        <v>0</v>
      </c>
      <c r="H199" s="319" t="s">
        <v>595</v>
      </c>
      <c r="I199" s="320" t="s">
        <v>595</v>
      </c>
      <c r="J199" s="25">
        <v>0.02</v>
      </c>
    </row>
    <row r="200" spans="1:10" ht="35.049999999999997" customHeight="1" x14ac:dyDescent="0.3">
      <c r="A200" s="317" t="s">
        <v>705</v>
      </c>
      <c r="B200" s="355" t="s">
        <v>480</v>
      </c>
      <c r="C200" s="326">
        <v>0</v>
      </c>
      <c r="D200" s="80">
        <v>-0.52400000000000002</v>
      </c>
      <c r="E200" s="81">
        <v>-9.0999999999999998E-2</v>
      </c>
      <c r="F200" s="82">
        <v>-7.0000000000000001E-3</v>
      </c>
      <c r="G200" s="318">
        <v>0</v>
      </c>
      <c r="H200" s="319" t="s">
        <v>595</v>
      </c>
      <c r="I200" s="320" t="s">
        <v>595</v>
      </c>
      <c r="J200" s="25">
        <v>1.9E-2</v>
      </c>
    </row>
    <row r="201" spans="1:10" ht="35.049999999999997" customHeight="1" x14ac:dyDescent="0.3">
      <c r="A201" s="317" t="s">
        <v>706</v>
      </c>
      <c r="B201" s="355" t="s">
        <v>480</v>
      </c>
      <c r="C201" s="326">
        <v>0</v>
      </c>
      <c r="D201" s="80">
        <v>-0.498</v>
      </c>
      <c r="E201" s="81">
        <v>-7.6999999999999999E-2</v>
      </c>
      <c r="F201" s="82">
        <v>-5.0000000000000001E-3</v>
      </c>
      <c r="G201" s="318">
        <v>10.71</v>
      </c>
      <c r="H201" s="319" t="s">
        <v>595</v>
      </c>
      <c r="I201" s="320" t="s">
        <v>595</v>
      </c>
      <c r="J201" s="25">
        <v>2.1999999999999999E-2</v>
      </c>
    </row>
  </sheetData>
  <mergeCells count="8">
    <mergeCell ref="B10:E10"/>
    <mergeCell ref="G10:H10"/>
    <mergeCell ref="B8:D8"/>
    <mergeCell ref="A2:J2"/>
    <mergeCell ref="A4:D4"/>
    <mergeCell ref="F4:J4"/>
    <mergeCell ref="C9:D9"/>
    <mergeCell ref="H9:J9"/>
  </mergeCells>
  <hyperlinks>
    <hyperlink ref="A1" location="Overview!A1" display="Back to Overview" xr:uid="{00000000-0004-0000-0F00-000000000000}"/>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M201"/>
  <sheetViews>
    <sheetView topLeftCell="A184" zoomScale="50" zoomScaleNormal="50" zoomScaleSheetLayoutView="85" zoomScalePageLayoutView="70" workbookViewId="0">
      <selection activeCell="F10" sqref="F10: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3"/>
      <c r="C1" s="3"/>
      <c r="D1" s="3"/>
      <c r="F1" s="3"/>
      <c r="G1" s="3"/>
      <c r="H1" s="3"/>
      <c r="I1" s="3"/>
      <c r="J1" s="1"/>
      <c r="K1" s="1"/>
    </row>
    <row r="2" spans="1:13" ht="40" customHeight="1" x14ac:dyDescent="0.3">
      <c r="A2" s="527" t="str">
        <f>Overview!B4&amp;" - Effective from "&amp;Overview!D4&amp;" - Final LDNO tariffs in UKPN LPN Area (GSP Group_C)"</f>
        <v>Indigo Power Limited - Effective from 1 April 2022 - Final LDNO tariffs in UKPN LPN Area (GSP Group_C)</v>
      </c>
      <c r="B2" s="527"/>
      <c r="C2" s="527"/>
      <c r="D2" s="527"/>
      <c r="E2" s="527"/>
      <c r="F2" s="527"/>
      <c r="G2" s="527"/>
      <c r="H2" s="527"/>
      <c r="I2" s="527"/>
      <c r="J2" s="527"/>
    </row>
    <row r="3" spans="1:13" ht="40" customHeight="1" x14ac:dyDescent="0.3">
      <c r="A3" s="47"/>
      <c r="B3" s="47"/>
      <c r="C3" s="47"/>
      <c r="D3" s="47"/>
      <c r="E3" s="47"/>
      <c r="F3" s="47"/>
      <c r="G3" s="47"/>
      <c r="H3" s="47"/>
      <c r="I3" s="47"/>
      <c r="J3" s="47"/>
    </row>
    <row r="4" spans="1:13" ht="40" customHeight="1" x14ac:dyDescent="0.3">
      <c r="A4" s="434" t="s">
        <v>308</v>
      </c>
      <c r="B4" s="435"/>
      <c r="C4" s="435"/>
      <c r="D4" s="436"/>
      <c r="E4" s="51"/>
      <c r="F4" s="434" t="s">
        <v>307</v>
      </c>
      <c r="G4" s="435"/>
      <c r="H4" s="435"/>
      <c r="I4" s="435"/>
      <c r="J4" s="436"/>
      <c r="L4" s="3"/>
    </row>
    <row r="5" spans="1:13" ht="40" customHeight="1" x14ac:dyDescent="0.3">
      <c r="A5" s="378" t="s">
        <v>13</v>
      </c>
      <c r="B5" s="248" t="s">
        <v>299</v>
      </c>
      <c r="C5" s="173" t="s">
        <v>300</v>
      </c>
      <c r="D5" s="43" t="s">
        <v>301</v>
      </c>
      <c r="E5" s="46"/>
      <c r="F5" s="430"/>
      <c r="G5" s="431"/>
      <c r="H5" s="44" t="s">
        <v>305</v>
      </c>
      <c r="I5" s="45" t="s">
        <v>306</v>
      </c>
      <c r="J5" s="43" t="s">
        <v>301</v>
      </c>
      <c r="K5" s="46"/>
      <c r="L5" s="3"/>
      <c r="M5" s="3"/>
    </row>
    <row r="6" spans="1:13" ht="40" customHeight="1" x14ac:dyDescent="0.3">
      <c r="A6" s="242" t="str">
        <f>'Annex 1 LV and HV charges_C'!A6</f>
        <v>Monday to Friday 
(Including Bank Holidays)
All Year</v>
      </c>
      <c r="B6" s="13" t="str">
        <f>'Annex 1 LV and HV charges_C'!B6</f>
        <v>11:00 - 14:00
16:00 - 19:00</v>
      </c>
      <c r="C6" s="244" t="str">
        <f>'Annex 1 LV and HV charges_C'!C6</f>
        <v>07:00 - 11:00
14:00 - 16:00
19:00 - 23:00</v>
      </c>
      <c r="D6" s="85" t="str">
        <f>'Annex 1 LV and HV charges_C'!E6</f>
        <v>00:00 - 07:00
23:00 - 24:00</v>
      </c>
      <c r="E6" s="46"/>
      <c r="F6" s="437" t="str">
        <f>'Annex 1 LV and HV charges_C'!G6</f>
        <v>Monday to Friday 
(Including Bank Holidays)
June to August Inclusive</v>
      </c>
      <c r="G6" s="438" t="str">
        <f>'Annex 1 LV and HV charges_C'!H6</f>
        <v/>
      </c>
      <c r="H6" s="13" t="str">
        <f>'Annex 1 LV and HV charges_C'!I6</f>
        <v>11:00 - 14:00</v>
      </c>
      <c r="I6" s="241" t="str">
        <f>'Annex 1 LV and HV charges_C'!J6</f>
        <v>07:00 - 11:00
14:00 - 23:00</v>
      </c>
      <c r="J6" s="85" t="str">
        <f>'Annex 1 LV and HV charges_C'!K6</f>
        <v>00:00 - 07:00
23:00 - 24:00</v>
      </c>
      <c r="K6" s="46"/>
      <c r="L6" s="3"/>
      <c r="M6" s="3"/>
    </row>
    <row r="7" spans="1:13" ht="40" customHeight="1" x14ac:dyDescent="0.3">
      <c r="A7" s="242" t="str">
        <f>'Annex 1 LV and HV charges_C'!A7</f>
        <v>Saturday and Sunday
All Year</v>
      </c>
      <c r="B7" s="243" t="str">
        <f>'Annex 1 LV and HV charges_C'!B7</f>
        <v/>
      </c>
      <c r="C7" s="174" t="str">
        <f>'Annex 1 LV and HV charges_C'!C7</f>
        <v/>
      </c>
      <c r="D7" s="241" t="str">
        <f>'Annex 1 LV and HV charges_C'!E7</f>
        <v>00:00 - 24:00</v>
      </c>
      <c r="E7" s="46"/>
      <c r="F7" s="437" t="str">
        <f>'Annex 1 LV and HV charges_C'!G7</f>
        <v>Monday to Friday 
(Including Bank Holidays)
November to February Inclusive</v>
      </c>
      <c r="G7" s="438" t="str">
        <f>'Annex 1 LV and HV charges_C'!H7</f>
        <v/>
      </c>
      <c r="H7" s="241" t="str">
        <f>'Annex 1 LV and HV charges_C'!I7</f>
        <v>16:00 - 19:00</v>
      </c>
      <c r="I7" s="241" t="str">
        <f>'Annex 1 LV and HV charges_C'!J7</f>
        <v>07:00 - 16:00
19:00 - 23:00</v>
      </c>
      <c r="J7" s="85" t="str">
        <f>'Annex 1 LV and HV charges_C'!K7</f>
        <v>00:00 - 07:00
23:00 - 24:00</v>
      </c>
      <c r="K7" s="46"/>
      <c r="L7" s="3"/>
      <c r="M7" s="3"/>
    </row>
    <row r="8" spans="1:13" ht="40" customHeight="1" x14ac:dyDescent="0.3">
      <c r="A8" s="242" t="str">
        <f>'Annex 1 LV and HV charges_C'!A8</f>
        <v>Notes</v>
      </c>
      <c r="B8" s="437" t="str">
        <f>'Annex 1 LV and HV charges_C'!B8</f>
        <v>All times are in UK Clock time</v>
      </c>
      <c r="C8" s="446" t="str">
        <f>'Annex 1 LV and HV charges_C'!C8</f>
        <v/>
      </c>
      <c r="D8" s="438" t="str">
        <f>'Annex 1 LV and HV charges_C'!D8</f>
        <v/>
      </c>
      <c r="E8" s="46"/>
      <c r="F8" s="437" t="str">
        <f>'Annex 1 LV and HV charges_C'!G8</f>
        <v>Monday to Friday 
(Including Bank Holidays)
March, April, May and September, October</v>
      </c>
      <c r="G8" s="438" t="str">
        <f>'Annex 1 LV and HV charges_C'!H8</f>
        <v/>
      </c>
      <c r="H8" s="243" t="str">
        <f>'Annex 1 LV and HV charges_C'!I8</f>
        <v/>
      </c>
      <c r="I8" s="241" t="str">
        <f>'Annex 1 LV and HV charges_C'!J8</f>
        <v>07:00 - 23:00</v>
      </c>
      <c r="J8" s="85" t="str">
        <f>'Annex 1 LV and HV charges_C'!K8</f>
        <v>00:00 - 07:00
23:00 - 24:00</v>
      </c>
      <c r="K8" s="46"/>
      <c r="L8" s="3"/>
      <c r="M8" s="3"/>
    </row>
    <row r="9" spans="1:13" s="42" customFormat="1" ht="40" customHeight="1" x14ac:dyDescent="0.3">
      <c r="B9" s="46"/>
      <c r="C9" s="46"/>
      <c r="D9" s="46"/>
      <c r="E9" s="48"/>
      <c r="F9" s="437" t="str">
        <f>'Annex 1 LV and HV charges_C'!G9</f>
        <v>Saturday and Sunday
All year</v>
      </c>
      <c r="G9" s="438" t="str">
        <f>'Annex 1 LV and HV charges_C'!H9</f>
        <v/>
      </c>
      <c r="H9" s="243" t="str">
        <f>'Annex 1 LV and HV charges_C'!I9</f>
        <v/>
      </c>
      <c r="I9" s="243" t="str">
        <f>'Annex 1 LV and HV charges_C'!J9</f>
        <v/>
      </c>
      <c r="J9" s="241" t="str">
        <f>'Annex 1 LV and HV charges_C'!K9</f>
        <v>00:00 - 24:00</v>
      </c>
      <c r="K9" s="31"/>
      <c r="L9" s="31"/>
    </row>
    <row r="10" spans="1:13" s="42" customFormat="1" ht="40" customHeight="1" x14ac:dyDescent="0.3">
      <c r="B10" s="46"/>
      <c r="C10" s="46"/>
      <c r="D10" s="46"/>
      <c r="E10" s="46"/>
      <c r="F10" s="437" t="str">
        <f>'Annex 1 LV and HV charges_C'!G10</f>
        <v xml:space="preserve">Notes </v>
      </c>
      <c r="G10" s="438" t="str">
        <f>'Annex 1 LV and HV charges_C'!H10</f>
        <v/>
      </c>
      <c r="H10" s="437" t="str">
        <f>'Annex 1 LV and HV charges_C'!I10</f>
        <v>All times are in UK Clock time</v>
      </c>
      <c r="I10" s="446" t="str">
        <f>'Annex 1 LV and HV charges_C'!J10</f>
        <v/>
      </c>
      <c r="J10" s="438" t="str">
        <f>'Annex 1 LV and HV charges_C'!K10</f>
        <v/>
      </c>
      <c r="K10" s="31"/>
      <c r="L10" s="31"/>
    </row>
    <row r="11" spans="1:13"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3" ht="35.049999999999997" customHeight="1" x14ac:dyDescent="0.3">
      <c r="A12" s="317" t="s">
        <v>777</v>
      </c>
      <c r="B12" s="24"/>
      <c r="C12" s="352" t="s">
        <v>630</v>
      </c>
      <c r="D12" s="80">
        <v>6.9029999999999996</v>
      </c>
      <c r="E12" s="81">
        <v>1.3009999999999999</v>
      </c>
      <c r="F12" s="82">
        <v>4.2000000000000003E-2</v>
      </c>
      <c r="G12" s="318">
        <v>10.56</v>
      </c>
      <c r="H12" s="319"/>
      <c r="I12" s="320"/>
      <c r="J12" s="26"/>
      <c r="K12" s="1"/>
    </row>
    <row r="13" spans="1:13" ht="35.049999999999997" customHeight="1" x14ac:dyDescent="0.3">
      <c r="A13" s="317" t="s">
        <v>778</v>
      </c>
      <c r="B13" s="24"/>
      <c r="C13" s="300" t="s">
        <v>567</v>
      </c>
      <c r="D13" s="80">
        <v>6.9029999999999996</v>
      </c>
      <c r="E13" s="81">
        <v>1.3009999999999999</v>
      </c>
      <c r="F13" s="82">
        <v>4.2000000000000003E-2</v>
      </c>
      <c r="G13" s="319"/>
      <c r="H13" s="319"/>
      <c r="I13" s="320"/>
      <c r="J13" s="26"/>
      <c r="K13" s="1"/>
    </row>
    <row r="14" spans="1:13" ht="35.049999999999997" customHeight="1" x14ac:dyDescent="0.3">
      <c r="A14" s="317" t="s">
        <v>779</v>
      </c>
      <c r="B14" s="24"/>
      <c r="C14" s="330" t="s">
        <v>631</v>
      </c>
      <c r="D14" s="80">
        <v>4.2229999999999999</v>
      </c>
      <c r="E14" s="81">
        <v>0.79600000000000004</v>
      </c>
      <c r="F14" s="82">
        <v>2.5999999999999999E-2</v>
      </c>
      <c r="G14" s="318">
        <v>2.35</v>
      </c>
      <c r="H14" s="319"/>
      <c r="I14" s="320"/>
      <c r="J14" s="26"/>
      <c r="K14" s="1"/>
    </row>
    <row r="15" spans="1:13" ht="35.049999999999997" customHeight="1" x14ac:dyDescent="0.3">
      <c r="A15" s="317" t="s">
        <v>780</v>
      </c>
      <c r="B15" s="24"/>
      <c r="C15" s="330" t="s">
        <v>631</v>
      </c>
      <c r="D15" s="80">
        <v>4.2229999999999999</v>
      </c>
      <c r="E15" s="81">
        <v>0.79600000000000004</v>
      </c>
      <c r="F15" s="82">
        <v>2.5999999999999999E-2</v>
      </c>
      <c r="G15" s="318">
        <v>1.78</v>
      </c>
      <c r="H15" s="319"/>
      <c r="I15" s="320"/>
      <c r="J15" s="26"/>
      <c r="K15" s="1"/>
    </row>
    <row r="16" spans="1:13" ht="35.049999999999997" customHeight="1" x14ac:dyDescent="0.3">
      <c r="A16" s="317" t="s">
        <v>781</v>
      </c>
      <c r="B16" s="24"/>
      <c r="C16" s="330" t="s">
        <v>631</v>
      </c>
      <c r="D16" s="80">
        <v>4.1319999999999997</v>
      </c>
      <c r="E16" s="81">
        <v>0.70499999999999996</v>
      </c>
      <c r="F16" s="82">
        <v>0</v>
      </c>
      <c r="G16" s="318">
        <v>0.01</v>
      </c>
      <c r="H16" s="319"/>
      <c r="I16" s="320"/>
      <c r="J16" s="26"/>
      <c r="K16" s="1"/>
    </row>
    <row r="17" spans="1:11" ht="35.049999999999997" customHeight="1" x14ac:dyDescent="0.3">
      <c r="A17" s="317" t="s">
        <v>782</v>
      </c>
      <c r="B17" s="24"/>
      <c r="C17" s="330" t="s">
        <v>631</v>
      </c>
      <c r="D17" s="80">
        <v>4.024</v>
      </c>
      <c r="E17" s="81">
        <v>0.59599999999999997</v>
      </c>
      <c r="F17" s="82">
        <v>0</v>
      </c>
      <c r="G17" s="318">
        <v>0.01</v>
      </c>
      <c r="H17" s="319"/>
      <c r="I17" s="320"/>
      <c r="J17" s="26"/>
      <c r="K17" s="1"/>
    </row>
    <row r="18" spans="1:11" ht="35.049999999999997" customHeight="1" x14ac:dyDescent="0.3">
      <c r="A18" s="317" t="s">
        <v>783</v>
      </c>
      <c r="B18" s="24"/>
      <c r="C18" s="330" t="s">
        <v>631</v>
      </c>
      <c r="D18" s="80">
        <v>3.9689999999999999</v>
      </c>
      <c r="E18" s="81">
        <v>0.54200000000000004</v>
      </c>
      <c r="F18" s="82">
        <v>0</v>
      </c>
      <c r="G18" s="318">
        <v>0.01</v>
      </c>
      <c r="H18" s="319"/>
      <c r="I18" s="320"/>
      <c r="J18" s="26"/>
      <c r="K18" s="1"/>
    </row>
    <row r="19" spans="1:11" ht="35.049999999999997" customHeight="1" x14ac:dyDescent="0.3">
      <c r="A19" s="317" t="s">
        <v>574</v>
      </c>
      <c r="B19" s="24"/>
      <c r="C19" s="300" t="s">
        <v>569</v>
      </c>
      <c r="D19" s="80">
        <v>4.2229999999999999</v>
      </c>
      <c r="E19" s="81">
        <v>0.79600000000000004</v>
      </c>
      <c r="F19" s="82">
        <v>2.5999999999999999E-2</v>
      </c>
      <c r="G19" s="319"/>
      <c r="H19" s="319"/>
      <c r="I19" s="320"/>
      <c r="J19" s="26"/>
      <c r="K19" s="1"/>
    </row>
    <row r="20" spans="1:11" ht="35.049999999999997" customHeight="1" x14ac:dyDescent="0.3">
      <c r="A20" s="317" t="s">
        <v>784</v>
      </c>
      <c r="B20" s="24"/>
      <c r="C20" s="315">
        <v>0</v>
      </c>
      <c r="D20" s="80">
        <v>3.476</v>
      </c>
      <c r="E20" s="81">
        <v>0.66800000000000004</v>
      </c>
      <c r="F20" s="82">
        <v>2.1999999999999999E-2</v>
      </c>
      <c r="G20" s="318">
        <v>5.79</v>
      </c>
      <c r="H20" s="318">
        <v>3.13</v>
      </c>
      <c r="I20" s="321">
        <v>4.8600000000000003</v>
      </c>
      <c r="J20" s="25">
        <v>0.29799999999999999</v>
      </c>
      <c r="K20" s="1"/>
    </row>
    <row r="21" spans="1:11" ht="35.049999999999997" customHeight="1" x14ac:dyDescent="0.3">
      <c r="A21" s="317" t="s">
        <v>785</v>
      </c>
      <c r="B21" s="24"/>
      <c r="C21" s="315">
        <v>0</v>
      </c>
      <c r="D21" s="80">
        <v>3.202</v>
      </c>
      <c r="E21" s="81">
        <v>0.39300000000000002</v>
      </c>
      <c r="F21" s="82">
        <v>5.0000000000000001E-3</v>
      </c>
      <c r="G21" s="318">
        <v>1.52</v>
      </c>
      <c r="H21" s="318">
        <v>3.13</v>
      </c>
      <c r="I21" s="321">
        <v>4.8600000000000003</v>
      </c>
      <c r="J21" s="25">
        <v>0.29799999999999999</v>
      </c>
      <c r="K21" s="1"/>
    </row>
    <row r="22" spans="1:11" ht="35.049999999999997" customHeight="1" x14ac:dyDescent="0.3">
      <c r="A22" s="317" t="s">
        <v>786</v>
      </c>
      <c r="B22" s="24"/>
      <c r="C22" s="315">
        <v>0</v>
      </c>
      <c r="D22" s="80">
        <v>3.194</v>
      </c>
      <c r="E22" s="81">
        <v>0.38600000000000001</v>
      </c>
      <c r="F22" s="82">
        <v>5.0000000000000001E-3</v>
      </c>
      <c r="G22" s="318">
        <v>1.52</v>
      </c>
      <c r="H22" s="318">
        <v>3.13</v>
      </c>
      <c r="I22" s="321">
        <v>4.8600000000000003</v>
      </c>
      <c r="J22" s="25">
        <v>0.29799999999999999</v>
      </c>
      <c r="K22" s="1"/>
    </row>
    <row r="23" spans="1:11" ht="35.049999999999997" customHeight="1" x14ac:dyDescent="0.3">
      <c r="A23" s="317" t="s">
        <v>787</v>
      </c>
      <c r="B23" s="24"/>
      <c r="C23" s="315">
        <v>0</v>
      </c>
      <c r="D23" s="80">
        <v>3.1869999999999998</v>
      </c>
      <c r="E23" s="81">
        <v>0.379</v>
      </c>
      <c r="F23" s="82">
        <v>5.0000000000000001E-3</v>
      </c>
      <c r="G23" s="318">
        <v>1.52</v>
      </c>
      <c r="H23" s="318">
        <v>3.13</v>
      </c>
      <c r="I23" s="321">
        <v>4.8600000000000003</v>
      </c>
      <c r="J23" s="25">
        <v>0.29799999999999999</v>
      </c>
      <c r="K23" s="1"/>
    </row>
    <row r="24" spans="1:11" ht="35.049999999999997" customHeight="1" x14ac:dyDescent="0.3">
      <c r="A24" s="317" t="s">
        <v>788</v>
      </c>
      <c r="B24" s="24"/>
      <c r="C24" s="315">
        <v>0</v>
      </c>
      <c r="D24" s="80">
        <v>3.1819999999999999</v>
      </c>
      <c r="E24" s="81">
        <v>0.373</v>
      </c>
      <c r="F24" s="82">
        <v>5.0000000000000001E-3</v>
      </c>
      <c r="G24" s="318">
        <v>1.52</v>
      </c>
      <c r="H24" s="318">
        <v>3.13</v>
      </c>
      <c r="I24" s="321">
        <v>4.8600000000000003</v>
      </c>
      <c r="J24" s="25">
        <v>0.29799999999999999</v>
      </c>
      <c r="K24" s="1"/>
    </row>
    <row r="25" spans="1:11" ht="35.049999999999997" customHeight="1" x14ac:dyDescent="0.3">
      <c r="A25" s="317" t="s">
        <v>575</v>
      </c>
      <c r="B25" s="24"/>
      <c r="C25" s="315" t="s">
        <v>608</v>
      </c>
      <c r="D25" s="83">
        <v>22.323</v>
      </c>
      <c r="E25" s="84">
        <v>1.663</v>
      </c>
      <c r="F25" s="82">
        <v>0.21</v>
      </c>
      <c r="G25" s="319"/>
      <c r="H25" s="319"/>
      <c r="I25" s="320"/>
      <c r="J25" s="26"/>
      <c r="K25" s="1"/>
    </row>
    <row r="26" spans="1:11" ht="35.049999999999997" customHeight="1" x14ac:dyDescent="0.3">
      <c r="A26" s="317" t="s">
        <v>677</v>
      </c>
      <c r="B26" s="24"/>
      <c r="C26" s="353">
        <v>0</v>
      </c>
      <c r="D26" s="80">
        <v>-5.2389999999999999</v>
      </c>
      <c r="E26" s="81">
        <v>-0.98699999999999999</v>
      </c>
      <c r="F26" s="82">
        <v>-3.2000000000000001E-2</v>
      </c>
      <c r="G26" s="318">
        <v>0</v>
      </c>
      <c r="H26" s="319"/>
      <c r="I26" s="320"/>
      <c r="J26" s="26"/>
      <c r="K26" s="1"/>
    </row>
    <row r="27" spans="1:11" ht="35.049999999999997" customHeight="1" x14ac:dyDescent="0.3">
      <c r="A27" s="317" t="s">
        <v>678</v>
      </c>
      <c r="B27" s="24"/>
      <c r="C27" s="315">
        <v>0</v>
      </c>
      <c r="D27" s="80">
        <v>-5.2389999999999999</v>
      </c>
      <c r="E27" s="81">
        <v>-0.98699999999999999</v>
      </c>
      <c r="F27" s="82">
        <v>-3.2000000000000001E-2</v>
      </c>
      <c r="G27" s="318">
        <v>0</v>
      </c>
      <c r="H27" s="319"/>
      <c r="I27" s="320"/>
      <c r="J27" s="25">
        <v>0.36099999999999999</v>
      </c>
      <c r="K27" s="1"/>
    </row>
    <row r="28" spans="1:11" ht="35.049999999999997" customHeight="1" x14ac:dyDescent="0.3">
      <c r="A28" s="322" t="s">
        <v>789</v>
      </c>
      <c r="B28" s="24"/>
      <c r="C28" s="352" t="s">
        <v>630</v>
      </c>
      <c r="D28" s="80">
        <v>5.3360000000000003</v>
      </c>
      <c r="E28" s="81">
        <v>1.006</v>
      </c>
      <c r="F28" s="82">
        <v>3.2000000000000001E-2</v>
      </c>
      <c r="G28" s="318">
        <v>0.73</v>
      </c>
      <c r="H28" s="319"/>
      <c r="I28" s="320"/>
      <c r="J28" s="26"/>
      <c r="K28" s="1"/>
    </row>
    <row r="29" spans="1:11" ht="35.049999999999997" customHeight="1" x14ac:dyDescent="0.3">
      <c r="A29" s="322" t="s">
        <v>790</v>
      </c>
      <c r="B29" s="24"/>
      <c r="C29" s="300" t="s">
        <v>567</v>
      </c>
      <c r="D29" s="80">
        <v>5.3360000000000003</v>
      </c>
      <c r="E29" s="81">
        <v>1.006</v>
      </c>
      <c r="F29" s="82">
        <v>3.2000000000000001E-2</v>
      </c>
      <c r="G29" s="319"/>
      <c r="H29" s="319"/>
      <c r="I29" s="320"/>
      <c r="J29" s="26"/>
      <c r="K29" s="1"/>
    </row>
    <row r="30" spans="1:11" ht="35.049999999999997" customHeight="1" x14ac:dyDescent="0.3">
      <c r="A30" s="322" t="s">
        <v>791</v>
      </c>
      <c r="B30" s="24"/>
      <c r="C30" s="330" t="s">
        <v>631</v>
      </c>
      <c r="D30" s="80">
        <v>3.2639999999999998</v>
      </c>
      <c r="E30" s="81">
        <v>0.61499999999999999</v>
      </c>
      <c r="F30" s="82">
        <v>0.02</v>
      </c>
      <c r="G30" s="318">
        <v>1.83</v>
      </c>
      <c r="H30" s="319"/>
      <c r="I30" s="320"/>
      <c r="J30" s="26"/>
      <c r="K30" s="1"/>
    </row>
    <row r="31" spans="1:11" ht="35.049999999999997" customHeight="1" x14ac:dyDescent="0.3">
      <c r="A31" s="322" t="s">
        <v>792</v>
      </c>
      <c r="B31" s="24"/>
      <c r="C31" s="330" t="s">
        <v>631</v>
      </c>
      <c r="D31" s="80">
        <v>3.2639999999999998</v>
      </c>
      <c r="E31" s="81">
        <v>0.61499999999999999</v>
      </c>
      <c r="F31" s="82">
        <v>0.02</v>
      </c>
      <c r="G31" s="318">
        <v>1.39</v>
      </c>
      <c r="H31" s="319"/>
      <c r="I31" s="320"/>
      <c r="J31" s="26"/>
      <c r="K31" s="1"/>
    </row>
    <row r="32" spans="1:11" ht="35.049999999999997" customHeight="1" x14ac:dyDescent="0.3">
      <c r="A32" s="322" t="s">
        <v>793</v>
      </c>
      <c r="B32" s="24"/>
      <c r="C32" s="330" t="s">
        <v>631</v>
      </c>
      <c r="D32" s="80">
        <v>3.194</v>
      </c>
      <c r="E32" s="81">
        <v>0.54500000000000004</v>
      </c>
      <c r="F32" s="82">
        <v>0</v>
      </c>
      <c r="G32" s="318">
        <v>0.02</v>
      </c>
      <c r="H32" s="319"/>
      <c r="I32" s="320"/>
      <c r="J32" s="26"/>
      <c r="K32" s="1"/>
    </row>
    <row r="33" spans="1:11" ht="35.049999999999997" customHeight="1" x14ac:dyDescent="0.3">
      <c r="A33" s="322" t="s">
        <v>794</v>
      </c>
      <c r="B33" s="24"/>
      <c r="C33" s="330" t="s">
        <v>631</v>
      </c>
      <c r="D33" s="80">
        <v>3.11</v>
      </c>
      <c r="E33" s="81">
        <v>0.46100000000000002</v>
      </c>
      <c r="F33" s="82">
        <v>0</v>
      </c>
      <c r="G33" s="318">
        <v>0.02</v>
      </c>
      <c r="H33" s="319"/>
      <c r="I33" s="320"/>
      <c r="J33" s="26"/>
      <c r="K33" s="1"/>
    </row>
    <row r="34" spans="1:11" ht="35.049999999999997" customHeight="1" x14ac:dyDescent="0.3">
      <c r="A34" s="322" t="s">
        <v>795</v>
      </c>
      <c r="B34" s="24"/>
      <c r="C34" s="330" t="s">
        <v>631</v>
      </c>
      <c r="D34" s="80">
        <v>3.0680000000000001</v>
      </c>
      <c r="E34" s="81">
        <v>0.41899999999999998</v>
      </c>
      <c r="F34" s="82">
        <v>0</v>
      </c>
      <c r="G34" s="318">
        <v>0.02</v>
      </c>
      <c r="H34" s="319"/>
      <c r="I34" s="320"/>
      <c r="J34" s="26"/>
      <c r="K34" s="1"/>
    </row>
    <row r="35" spans="1:11" ht="35.049999999999997" customHeight="1" x14ac:dyDescent="0.3">
      <c r="A35" s="322" t="s">
        <v>576</v>
      </c>
      <c r="B35" s="24"/>
      <c r="C35" s="300" t="s">
        <v>569</v>
      </c>
      <c r="D35" s="80">
        <v>3.2639999999999998</v>
      </c>
      <c r="E35" s="81">
        <v>0.61499999999999999</v>
      </c>
      <c r="F35" s="82">
        <v>0.02</v>
      </c>
      <c r="G35" s="319"/>
      <c r="H35" s="319"/>
      <c r="I35" s="320"/>
      <c r="J35" s="26"/>
      <c r="K35" s="1"/>
    </row>
    <row r="36" spans="1:11" ht="35.049999999999997" customHeight="1" x14ac:dyDescent="0.3">
      <c r="A36" s="322" t="s">
        <v>796</v>
      </c>
      <c r="B36" s="24"/>
      <c r="C36" s="327">
        <v>0</v>
      </c>
      <c r="D36" s="80">
        <v>2.6869999999999998</v>
      </c>
      <c r="E36" s="81">
        <v>0.51600000000000001</v>
      </c>
      <c r="F36" s="82">
        <v>1.7000000000000001E-2</v>
      </c>
      <c r="G36" s="318">
        <v>4.49</v>
      </c>
      <c r="H36" s="318">
        <v>2.42</v>
      </c>
      <c r="I36" s="321">
        <v>3.75</v>
      </c>
      <c r="J36" s="25">
        <v>0.23</v>
      </c>
      <c r="K36" s="1"/>
    </row>
    <row r="37" spans="1:11" ht="35.049999999999997" customHeight="1" x14ac:dyDescent="0.3">
      <c r="A37" s="322" t="s">
        <v>797</v>
      </c>
      <c r="B37" s="24"/>
      <c r="C37" s="327">
        <v>0</v>
      </c>
      <c r="D37" s="80">
        <v>2.4750000000000001</v>
      </c>
      <c r="E37" s="81">
        <v>0.30399999999999999</v>
      </c>
      <c r="F37" s="82">
        <v>4.0000000000000001E-3</v>
      </c>
      <c r="G37" s="318">
        <v>1.19</v>
      </c>
      <c r="H37" s="318">
        <v>2.42</v>
      </c>
      <c r="I37" s="321">
        <v>3.75</v>
      </c>
      <c r="J37" s="25">
        <v>0.23</v>
      </c>
      <c r="K37" s="1"/>
    </row>
    <row r="38" spans="1:11" ht="35.049999999999997" customHeight="1" x14ac:dyDescent="0.3">
      <c r="A38" s="322" t="s">
        <v>798</v>
      </c>
      <c r="B38" s="24"/>
      <c r="C38" s="327">
        <v>0</v>
      </c>
      <c r="D38" s="80">
        <v>2.4689999999999999</v>
      </c>
      <c r="E38" s="81">
        <v>0.29799999999999999</v>
      </c>
      <c r="F38" s="82">
        <v>4.0000000000000001E-3</v>
      </c>
      <c r="G38" s="318">
        <v>1.19</v>
      </c>
      <c r="H38" s="318">
        <v>2.42</v>
      </c>
      <c r="I38" s="321">
        <v>3.75</v>
      </c>
      <c r="J38" s="25">
        <v>0.23</v>
      </c>
      <c r="K38" s="1"/>
    </row>
    <row r="39" spans="1:11" ht="35.049999999999997" customHeight="1" x14ac:dyDescent="0.3">
      <c r="A39" s="322" t="s">
        <v>799</v>
      </c>
      <c r="B39" s="24"/>
      <c r="C39" s="327">
        <v>0</v>
      </c>
      <c r="D39" s="80">
        <v>2.464</v>
      </c>
      <c r="E39" s="81">
        <v>0.29299999999999998</v>
      </c>
      <c r="F39" s="82">
        <v>4.0000000000000001E-3</v>
      </c>
      <c r="G39" s="318">
        <v>1.19</v>
      </c>
      <c r="H39" s="318">
        <v>2.42</v>
      </c>
      <c r="I39" s="321">
        <v>3.75</v>
      </c>
      <c r="J39" s="25">
        <v>0.23</v>
      </c>
      <c r="K39" s="1"/>
    </row>
    <row r="40" spans="1:11" ht="35.049999999999997" customHeight="1" x14ac:dyDescent="0.3">
      <c r="A40" s="322" t="s">
        <v>800</v>
      </c>
      <c r="B40" s="24"/>
      <c r="C40" s="327">
        <v>0</v>
      </c>
      <c r="D40" s="80">
        <v>2.4590000000000001</v>
      </c>
      <c r="E40" s="81">
        <v>0.28899999999999998</v>
      </c>
      <c r="F40" s="82">
        <v>4.0000000000000001E-3</v>
      </c>
      <c r="G40" s="318">
        <v>1.19</v>
      </c>
      <c r="H40" s="318">
        <v>2.42</v>
      </c>
      <c r="I40" s="321">
        <v>3.75</v>
      </c>
      <c r="J40" s="25">
        <v>0.23</v>
      </c>
      <c r="K40" s="1"/>
    </row>
    <row r="41" spans="1:11" ht="35.049999999999997" customHeight="1" x14ac:dyDescent="0.3">
      <c r="A41" s="322" t="s">
        <v>801</v>
      </c>
      <c r="B41" s="24"/>
      <c r="C41" s="327">
        <v>0</v>
      </c>
      <c r="D41" s="80">
        <v>2.5390000000000001</v>
      </c>
      <c r="E41" s="81">
        <v>0.51300000000000001</v>
      </c>
      <c r="F41" s="82">
        <v>1.9E-2</v>
      </c>
      <c r="G41" s="318">
        <v>4.5999999999999996</v>
      </c>
      <c r="H41" s="318">
        <v>5.9</v>
      </c>
      <c r="I41" s="321">
        <v>6.72</v>
      </c>
      <c r="J41" s="25">
        <v>0.189</v>
      </c>
      <c r="K41" s="1"/>
    </row>
    <row r="42" spans="1:11" ht="35.049999999999997" customHeight="1" x14ac:dyDescent="0.3">
      <c r="A42" s="322" t="s">
        <v>802</v>
      </c>
      <c r="B42" s="24"/>
      <c r="C42" s="327">
        <v>0</v>
      </c>
      <c r="D42" s="80">
        <v>2.2429999999999999</v>
      </c>
      <c r="E42" s="81">
        <v>0.217</v>
      </c>
      <c r="F42" s="82">
        <v>0</v>
      </c>
      <c r="G42" s="318">
        <v>0.01</v>
      </c>
      <c r="H42" s="318">
        <v>5.9</v>
      </c>
      <c r="I42" s="321">
        <v>6.72</v>
      </c>
      <c r="J42" s="25">
        <v>0.189</v>
      </c>
      <c r="K42" s="1"/>
    </row>
    <row r="43" spans="1:11" ht="35.049999999999997" customHeight="1" x14ac:dyDescent="0.3">
      <c r="A43" s="322" t="s">
        <v>803</v>
      </c>
      <c r="B43" s="24"/>
      <c r="C43" s="327">
        <v>0</v>
      </c>
      <c r="D43" s="80">
        <v>2.2349999999999999</v>
      </c>
      <c r="E43" s="81">
        <v>0.20899999999999999</v>
      </c>
      <c r="F43" s="82">
        <v>0</v>
      </c>
      <c r="G43" s="318">
        <v>0.01</v>
      </c>
      <c r="H43" s="318">
        <v>5.9</v>
      </c>
      <c r="I43" s="321">
        <v>6.72</v>
      </c>
      <c r="J43" s="25">
        <v>0.189</v>
      </c>
      <c r="K43" s="1"/>
    </row>
    <row r="44" spans="1:11" ht="35.049999999999997" customHeight="1" x14ac:dyDescent="0.3">
      <c r="A44" s="322" t="s">
        <v>804</v>
      </c>
      <c r="B44" s="24"/>
      <c r="C44" s="327">
        <v>0</v>
      </c>
      <c r="D44" s="80">
        <v>2.2280000000000002</v>
      </c>
      <c r="E44" s="81">
        <v>0.20200000000000001</v>
      </c>
      <c r="F44" s="82">
        <v>0</v>
      </c>
      <c r="G44" s="318">
        <v>0.01</v>
      </c>
      <c r="H44" s="318">
        <v>5.9</v>
      </c>
      <c r="I44" s="321">
        <v>6.72</v>
      </c>
      <c r="J44" s="25">
        <v>0.189</v>
      </c>
      <c r="K44" s="1"/>
    </row>
    <row r="45" spans="1:11" ht="35.049999999999997" customHeight="1" x14ac:dyDescent="0.3">
      <c r="A45" s="322" t="s">
        <v>805</v>
      </c>
      <c r="B45" s="24"/>
      <c r="C45" s="327">
        <v>0</v>
      </c>
      <c r="D45" s="80">
        <v>2.222</v>
      </c>
      <c r="E45" s="81">
        <v>0.19600000000000001</v>
      </c>
      <c r="F45" s="82">
        <v>0</v>
      </c>
      <c r="G45" s="318">
        <v>0.01</v>
      </c>
      <c r="H45" s="318">
        <v>5.9</v>
      </c>
      <c r="I45" s="321">
        <v>6.72</v>
      </c>
      <c r="J45" s="25">
        <v>0.189</v>
      </c>
      <c r="K45" s="1"/>
    </row>
    <row r="46" spans="1:11" ht="35.049999999999997" customHeight="1" x14ac:dyDescent="0.3">
      <c r="A46" s="322" t="s">
        <v>806</v>
      </c>
      <c r="B46" s="24"/>
      <c r="C46" s="327">
        <v>0</v>
      </c>
      <c r="D46" s="80">
        <v>2.0710000000000002</v>
      </c>
      <c r="E46" s="81">
        <v>0.40300000000000002</v>
      </c>
      <c r="F46" s="82">
        <v>1.4999999999999999E-2</v>
      </c>
      <c r="G46" s="318">
        <v>68.540000000000006</v>
      </c>
      <c r="H46" s="318">
        <v>6.69</v>
      </c>
      <c r="I46" s="321">
        <v>7.52</v>
      </c>
      <c r="J46" s="25">
        <v>0.17799999999999999</v>
      </c>
      <c r="K46" s="1"/>
    </row>
    <row r="47" spans="1:11" ht="35.049999999999997" customHeight="1" x14ac:dyDescent="0.3">
      <c r="A47" s="322" t="s">
        <v>807</v>
      </c>
      <c r="B47" s="24"/>
      <c r="C47" s="327">
        <v>0</v>
      </c>
      <c r="D47" s="80">
        <v>1.7649999999999999</v>
      </c>
      <c r="E47" s="81">
        <v>9.7000000000000003E-2</v>
      </c>
      <c r="F47" s="82">
        <v>0</v>
      </c>
      <c r="G47" s="318">
        <v>0.01</v>
      </c>
      <c r="H47" s="318">
        <v>6.69</v>
      </c>
      <c r="I47" s="321">
        <v>7.52</v>
      </c>
      <c r="J47" s="25">
        <v>0.17799999999999999</v>
      </c>
      <c r="K47" s="1"/>
    </row>
    <row r="48" spans="1:11" ht="35.049999999999997" customHeight="1" x14ac:dyDescent="0.3">
      <c r="A48" s="322" t="s">
        <v>808</v>
      </c>
      <c r="B48" s="24"/>
      <c r="C48" s="327">
        <v>0</v>
      </c>
      <c r="D48" s="80">
        <v>1.7250000000000001</v>
      </c>
      <c r="E48" s="81">
        <v>5.7000000000000002E-2</v>
      </c>
      <c r="F48" s="82">
        <v>0</v>
      </c>
      <c r="G48" s="318">
        <v>0.01</v>
      </c>
      <c r="H48" s="318">
        <v>6.69</v>
      </c>
      <c r="I48" s="321">
        <v>7.52</v>
      </c>
      <c r="J48" s="25">
        <v>0.17799999999999999</v>
      </c>
      <c r="K48" s="1"/>
    </row>
    <row r="49" spans="1:11" ht="35.049999999999997" customHeight="1" x14ac:dyDescent="0.3">
      <c r="A49" s="322" t="s">
        <v>809</v>
      </c>
      <c r="B49" s="24"/>
      <c r="C49" s="327">
        <v>0</v>
      </c>
      <c r="D49" s="80">
        <v>1.714</v>
      </c>
      <c r="E49" s="81">
        <v>4.7E-2</v>
      </c>
      <c r="F49" s="82">
        <v>0</v>
      </c>
      <c r="G49" s="318">
        <v>0.01</v>
      </c>
      <c r="H49" s="318">
        <v>6.69</v>
      </c>
      <c r="I49" s="321">
        <v>7.52</v>
      </c>
      <c r="J49" s="25">
        <v>0.17799999999999999</v>
      </c>
      <c r="K49" s="1"/>
    </row>
    <row r="50" spans="1:11" ht="35.049999999999997" customHeight="1" x14ac:dyDescent="0.3">
      <c r="A50" s="322" t="s">
        <v>810</v>
      </c>
      <c r="B50" s="24"/>
      <c r="C50" s="327">
        <v>0</v>
      </c>
      <c r="D50" s="80">
        <v>1.704</v>
      </c>
      <c r="E50" s="81">
        <v>3.6999999999999998E-2</v>
      </c>
      <c r="F50" s="82">
        <v>0</v>
      </c>
      <c r="G50" s="318">
        <v>0.01</v>
      </c>
      <c r="H50" s="318">
        <v>6.69</v>
      </c>
      <c r="I50" s="321">
        <v>7.52</v>
      </c>
      <c r="J50" s="25">
        <v>0.17799999999999999</v>
      </c>
      <c r="K50" s="1"/>
    </row>
    <row r="51" spans="1:11" ht="35.049999999999997" customHeight="1" x14ac:dyDescent="0.3">
      <c r="A51" s="322" t="s">
        <v>577</v>
      </c>
      <c r="B51" s="24"/>
      <c r="C51" s="315" t="s">
        <v>608</v>
      </c>
      <c r="D51" s="83">
        <v>17.254999999999999</v>
      </c>
      <c r="E51" s="84">
        <v>1.2849999999999999</v>
      </c>
      <c r="F51" s="82">
        <v>0.16300000000000001</v>
      </c>
      <c r="G51" s="319"/>
      <c r="H51" s="319"/>
      <c r="I51" s="320"/>
      <c r="J51" s="26"/>
      <c r="K51" s="1"/>
    </row>
    <row r="52" spans="1:11" ht="35.049999999999997" customHeight="1" x14ac:dyDescent="0.3">
      <c r="A52" s="322" t="s">
        <v>679</v>
      </c>
      <c r="B52" s="24"/>
      <c r="C52" s="327">
        <v>0</v>
      </c>
      <c r="D52" s="80">
        <v>-5.2389999999999999</v>
      </c>
      <c r="E52" s="81">
        <v>-0.98699999999999999</v>
      </c>
      <c r="F52" s="82">
        <v>-3.2000000000000001E-2</v>
      </c>
      <c r="G52" s="318">
        <v>0</v>
      </c>
      <c r="H52" s="319"/>
      <c r="I52" s="320"/>
      <c r="J52" s="26"/>
      <c r="K52" s="1"/>
    </row>
    <row r="53" spans="1:11" ht="35.049999999999997" customHeight="1" x14ac:dyDescent="0.3">
      <c r="A53" s="322" t="s">
        <v>680</v>
      </c>
      <c r="B53" s="323"/>
      <c r="C53" s="327">
        <v>0</v>
      </c>
      <c r="D53" s="80">
        <v>-4.6139999999999999</v>
      </c>
      <c r="E53" s="81">
        <v>-0.879</v>
      </c>
      <c r="F53" s="82">
        <v>-2.9000000000000001E-2</v>
      </c>
      <c r="G53" s="318">
        <v>0</v>
      </c>
      <c r="H53" s="319"/>
      <c r="I53" s="320"/>
      <c r="J53" s="26"/>
      <c r="K53" s="1"/>
    </row>
    <row r="54" spans="1:11" ht="35.049999999999997" customHeight="1" x14ac:dyDescent="0.3">
      <c r="A54" s="322" t="s">
        <v>591</v>
      </c>
      <c r="B54" s="24"/>
      <c r="C54" s="327">
        <v>0</v>
      </c>
      <c r="D54" s="80">
        <v>-5.2389999999999999</v>
      </c>
      <c r="E54" s="81">
        <v>-0.98699999999999999</v>
      </c>
      <c r="F54" s="82">
        <v>-3.2000000000000001E-2</v>
      </c>
      <c r="G54" s="318">
        <v>0</v>
      </c>
      <c r="H54" s="319"/>
      <c r="I54" s="320"/>
      <c r="J54" s="25">
        <v>0.36099999999999999</v>
      </c>
      <c r="K54" s="1"/>
    </row>
    <row r="55" spans="1:11" ht="35.049999999999997" customHeight="1" x14ac:dyDescent="0.3">
      <c r="A55" s="322" t="s">
        <v>681</v>
      </c>
      <c r="B55" s="24"/>
      <c r="C55" s="327">
        <v>0</v>
      </c>
      <c r="D55" s="80">
        <v>-4.6139999999999999</v>
      </c>
      <c r="E55" s="81">
        <v>-0.879</v>
      </c>
      <c r="F55" s="82">
        <v>-2.9000000000000001E-2</v>
      </c>
      <c r="G55" s="318">
        <v>0</v>
      </c>
      <c r="H55" s="319"/>
      <c r="I55" s="320"/>
      <c r="J55" s="25">
        <v>0.32200000000000001</v>
      </c>
      <c r="K55" s="1"/>
    </row>
    <row r="56" spans="1:11" ht="35.049999999999997" customHeight="1" x14ac:dyDescent="0.3">
      <c r="A56" s="322" t="s">
        <v>592</v>
      </c>
      <c r="B56" s="24"/>
      <c r="C56" s="327">
        <v>0</v>
      </c>
      <c r="D56" s="80">
        <v>-2.9540000000000002</v>
      </c>
      <c r="E56" s="81">
        <v>-0.59599999999999997</v>
      </c>
      <c r="F56" s="82">
        <v>-2.1999999999999999E-2</v>
      </c>
      <c r="G56" s="318">
        <v>0</v>
      </c>
      <c r="H56" s="319"/>
      <c r="I56" s="320"/>
      <c r="J56" s="25">
        <v>0.28000000000000003</v>
      </c>
      <c r="K56" s="1"/>
    </row>
    <row r="57" spans="1:11" ht="35.049999999999997" customHeight="1" x14ac:dyDescent="0.3">
      <c r="A57" s="317" t="s">
        <v>811</v>
      </c>
      <c r="B57" s="24"/>
      <c r="C57" s="352" t="s">
        <v>630</v>
      </c>
      <c r="D57" s="80">
        <v>4.7270000000000003</v>
      </c>
      <c r="E57" s="81">
        <v>0.89100000000000001</v>
      </c>
      <c r="F57" s="82">
        <v>2.9000000000000001E-2</v>
      </c>
      <c r="G57" s="318">
        <v>0.66</v>
      </c>
      <c r="H57" s="319"/>
      <c r="I57" s="320"/>
      <c r="J57" s="26"/>
      <c r="K57" s="1"/>
    </row>
    <row r="58" spans="1:11" ht="35.049999999999997" customHeight="1" x14ac:dyDescent="0.3">
      <c r="A58" s="317" t="s">
        <v>812</v>
      </c>
      <c r="B58" s="24"/>
      <c r="C58" s="300" t="s">
        <v>567</v>
      </c>
      <c r="D58" s="80">
        <v>4.7270000000000003</v>
      </c>
      <c r="E58" s="81">
        <v>0.89100000000000001</v>
      </c>
      <c r="F58" s="82">
        <v>2.9000000000000001E-2</v>
      </c>
      <c r="G58" s="319"/>
      <c r="H58" s="319"/>
      <c r="I58" s="320"/>
      <c r="J58" s="26"/>
      <c r="K58" s="1"/>
    </row>
    <row r="59" spans="1:11" ht="35.049999999999997" customHeight="1" x14ac:dyDescent="0.3">
      <c r="A59" s="317" t="s">
        <v>813</v>
      </c>
      <c r="B59" s="24"/>
      <c r="C59" s="330" t="s">
        <v>631</v>
      </c>
      <c r="D59" s="80">
        <v>2.8919999999999999</v>
      </c>
      <c r="E59" s="81">
        <v>0.54500000000000004</v>
      </c>
      <c r="F59" s="82">
        <v>1.7000000000000001E-2</v>
      </c>
      <c r="G59" s="318">
        <v>1.62</v>
      </c>
      <c r="H59" s="319"/>
      <c r="I59" s="320"/>
      <c r="J59" s="26"/>
      <c r="K59" s="1"/>
    </row>
    <row r="60" spans="1:11" ht="35.049999999999997" customHeight="1" x14ac:dyDescent="0.3">
      <c r="A60" s="317" t="s">
        <v>814</v>
      </c>
      <c r="B60" s="24"/>
      <c r="C60" s="330" t="s">
        <v>631</v>
      </c>
      <c r="D60" s="80">
        <v>2.8919999999999999</v>
      </c>
      <c r="E60" s="81">
        <v>0.54500000000000004</v>
      </c>
      <c r="F60" s="82">
        <v>1.7000000000000001E-2</v>
      </c>
      <c r="G60" s="318">
        <v>1.24</v>
      </c>
      <c r="H60" s="319"/>
      <c r="I60" s="320"/>
      <c r="J60" s="26"/>
      <c r="K60" s="1"/>
    </row>
    <row r="61" spans="1:11" ht="35.049999999999997" customHeight="1" x14ac:dyDescent="0.3">
      <c r="A61" s="317" t="s">
        <v>815</v>
      </c>
      <c r="B61" s="24"/>
      <c r="C61" s="330" t="s">
        <v>631</v>
      </c>
      <c r="D61" s="80">
        <v>2.83</v>
      </c>
      <c r="E61" s="81">
        <v>0.48299999999999998</v>
      </c>
      <c r="F61" s="82">
        <v>0</v>
      </c>
      <c r="G61" s="318">
        <v>0.03</v>
      </c>
      <c r="H61" s="319"/>
      <c r="I61" s="320"/>
      <c r="J61" s="26"/>
      <c r="K61" s="1"/>
    </row>
    <row r="62" spans="1:11" ht="35.049999999999997" customHeight="1" x14ac:dyDescent="0.3">
      <c r="A62" s="317" t="s">
        <v>816</v>
      </c>
      <c r="B62" s="24"/>
      <c r="C62" s="330" t="s">
        <v>631</v>
      </c>
      <c r="D62" s="80">
        <v>2.7549999999999999</v>
      </c>
      <c r="E62" s="81">
        <v>0.40799999999999997</v>
      </c>
      <c r="F62" s="82">
        <v>0</v>
      </c>
      <c r="G62" s="318">
        <v>0.03</v>
      </c>
      <c r="H62" s="319"/>
      <c r="I62" s="320"/>
      <c r="J62" s="26"/>
      <c r="K62" s="1"/>
    </row>
    <row r="63" spans="1:11" ht="35.049999999999997" customHeight="1" x14ac:dyDescent="0.3">
      <c r="A63" s="317" t="s">
        <v>817</v>
      </c>
      <c r="B63" s="24"/>
      <c r="C63" s="330" t="s">
        <v>631</v>
      </c>
      <c r="D63" s="80">
        <v>2.718</v>
      </c>
      <c r="E63" s="81">
        <v>0.371</v>
      </c>
      <c r="F63" s="82">
        <v>0</v>
      </c>
      <c r="G63" s="318">
        <v>0.03</v>
      </c>
      <c r="H63" s="319"/>
      <c r="I63" s="320"/>
      <c r="J63" s="26"/>
      <c r="K63" s="1"/>
    </row>
    <row r="64" spans="1:11" ht="35.049999999999997" customHeight="1" x14ac:dyDescent="0.3">
      <c r="A64" s="317" t="s">
        <v>578</v>
      </c>
      <c r="B64" s="24"/>
      <c r="C64" s="300" t="s">
        <v>569</v>
      </c>
      <c r="D64" s="80">
        <v>2.8919999999999999</v>
      </c>
      <c r="E64" s="81">
        <v>0.54500000000000004</v>
      </c>
      <c r="F64" s="82">
        <v>1.7000000000000001E-2</v>
      </c>
      <c r="G64" s="319"/>
      <c r="H64" s="319"/>
      <c r="I64" s="320"/>
      <c r="J64" s="26"/>
      <c r="K64" s="1"/>
    </row>
    <row r="65" spans="1:11" ht="35.049999999999997" customHeight="1" x14ac:dyDescent="0.3">
      <c r="A65" s="317" t="s">
        <v>818</v>
      </c>
      <c r="B65" s="24"/>
      <c r="C65" s="327">
        <v>0</v>
      </c>
      <c r="D65" s="80">
        <v>2.3809999999999998</v>
      </c>
      <c r="E65" s="81">
        <v>0.45700000000000002</v>
      </c>
      <c r="F65" s="82">
        <v>1.4999999999999999E-2</v>
      </c>
      <c r="G65" s="318">
        <v>3.98</v>
      </c>
      <c r="H65" s="318">
        <v>2.14</v>
      </c>
      <c r="I65" s="321">
        <v>3.33</v>
      </c>
      <c r="J65" s="25">
        <v>0.20399999999999999</v>
      </c>
      <c r="K65" s="1"/>
    </row>
    <row r="66" spans="1:11" ht="35.049999999999997" customHeight="1" x14ac:dyDescent="0.3">
      <c r="A66" s="317" t="s">
        <v>819</v>
      </c>
      <c r="B66" s="24"/>
      <c r="C66" s="327">
        <v>0</v>
      </c>
      <c r="D66" s="80">
        <v>2.1930000000000001</v>
      </c>
      <c r="E66" s="81">
        <v>0.26900000000000002</v>
      </c>
      <c r="F66" s="82">
        <v>3.0000000000000001E-3</v>
      </c>
      <c r="G66" s="318">
        <v>1.06</v>
      </c>
      <c r="H66" s="318">
        <v>2.14</v>
      </c>
      <c r="I66" s="321">
        <v>3.33</v>
      </c>
      <c r="J66" s="25">
        <v>0.20399999999999999</v>
      </c>
      <c r="K66" s="1"/>
    </row>
    <row r="67" spans="1:11" ht="35.049999999999997" customHeight="1" x14ac:dyDescent="0.3">
      <c r="A67" s="317" t="s">
        <v>820</v>
      </c>
      <c r="B67" s="24"/>
      <c r="C67" s="327">
        <v>0</v>
      </c>
      <c r="D67" s="80">
        <v>2.1880000000000002</v>
      </c>
      <c r="E67" s="81">
        <v>0.26400000000000001</v>
      </c>
      <c r="F67" s="82">
        <v>3.0000000000000001E-3</v>
      </c>
      <c r="G67" s="318">
        <v>1.06</v>
      </c>
      <c r="H67" s="318">
        <v>2.14</v>
      </c>
      <c r="I67" s="321">
        <v>3.33</v>
      </c>
      <c r="J67" s="25">
        <v>0.20399999999999999</v>
      </c>
      <c r="K67" s="1"/>
    </row>
    <row r="68" spans="1:11" ht="35.049999999999997" customHeight="1" x14ac:dyDescent="0.3">
      <c r="A68" s="317" t="s">
        <v>821</v>
      </c>
      <c r="B68" s="24"/>
      <c r="C68" s="327">
        <v>0</v>
      </c>
      <c r="D68" s="80">
        <v>2.1829999999999998</v>
      </c>
      <c r="E68" s="81">
        <v>0.25900000000000001</v>
      </c>
      <c r="F68" s="82">
        <v>3.0000000000000001E-3</v>
      </c>
      <c r="G68" s="318">
        <v>1.06</v>
      </c>
      <c r="H68" s="318">
        <v>2.14</v>
      </c>
      <c r="I68" s="321">
        <v>3.33</v>
      </c>
      <c r="J68" s="25">
        <v>0.20399999999999999</v>
      </c>
      <c r="K68" s="1"/>
    </row>
    <row r="69" spans="1:11" ht="35.049999999999997" customHeight="1" x14ac:dyDescent="0.3">
      <c r="A69" s="317" t="s">
        <v>822</v>
      </c>
      <c r="B69" s="24"/>
      <c r="C69" s="327">
        <v>0</v>
      </c>
      <c r="D69" s="80">
        <v>2.1789999999999998</v>
      </c>
      <c r="E69" s="81">
        <v>0.25600000000000001</v>
      </c>
      <c r="F69" s="82">
        <v>3.0000000000000001E-3</v>
      </c>
      <c r="G69" s="318">
        <v>1.06</v>
      </c>
      <c r="H69" s="318">
        <v>2.14</v>
      </c>
      <c r="I69" s="321">
        <v>3.33</v>
      </c>
      <c r="J69" s="25">
        <v>0.20399999999999999</v>
      </c>
      <c r="K69" s="1"/>
    </row>
    <row r="70" spans="1:11" ht="35.049999999999997" customHeight="1" x14ac:dyDescent="0.3">
      <c r="A70" s="317" t="s">
        <v>823</v>
      </c>
      <c r="B70" s="24"/>
      <c r="C70" s="327">
        <v>0</v>
      </c>
      <c r="D70" s="80">
        <v>2.234</v>
      </c>
      <c r="E70" s="81">
        <v>0.45100000000000001</v>
      </c>
      <c r="F70" s="82">
        <v>1.7000000000000001E-2</v>
      </c>
      <c r="G70" s="318">
        <v>4.0599999999999996</v>
      </c>
      <c r="H70" s="318">
        <v>5.19</v>
      </c>
      <c r="I70" s="321">
        <v>5.91</v>
      </c>
      <c r="J70" s="25">
        <v>0.16600000000000001</v>
      </c>
      <c r="K70" s="1"/>
    </row>
    <row r="71" spans="1:11" ht="35.049999999999997" customHeight="1" x14ac:dyDescent="0.3">
      <c r="A71" s="317" t="s">
        <v>824</v>
      </c>
      <c r="B71" s="24"/>
      <c r="C71" s="327">
        <v>0</v>
      </c>
      <c r="D71" s="80">
        <v>1.974</v>
      </c>
      <c r="E71" s="81">
        <v>0.191</v>
      </c>
      <c r="F71" s="82">
        <v>0</v>
      </c>
      <c r="G71" s="318">
        <v>0.02</v>
      </c>
      <c r="H71" s="318">
        <v>5.19</v>
      </c>
      <c r="I71" s="321">
        <v>5.91</v>
      </c>
      <c r="J71" s="25">
        <v>0.16600000000000001</v>
      </c>
      <c r="K71" s="1"/>
    </row>
    <row r="72" spans="1:11" ht="35.049999999999997" customHeight="1" x14ac:dyDescent="0.3">
      <c r="A72" s="317" t="s">
        <v>825</v>
      </c>
      <c r="B72" s="24"/>
      <c r="C72" s="327">
        <v>0</v>
      </c>
      <c r="D72" s="80">
        <v>1.9670000000000001</v>
      </c>
      <c r="E72" s="81">
        <v>0.184</v>
      </c>
      <c r="F72" s="82">
        <v>0</v>
      </c>
      <c r="G72" s="318">
        <v>0.02</v>
      </c>
      <c r="H72" s="318">
        <v>5.19</v>
      </c>
      <c r="I72" s="321">
        <v>5.91</v>
      </c>
      <c r="J72" s="25">
        <v>0.16600000000000001</v>
      </c>
      <c r="K72" s="1"/>
    </row>
    <row r="73" spans="1:11" ht="35.049999999999997" customHeight="1" x14ac:dyDescent="0.3">
      <c r="A73" s="317" t="s">
        <v>826</v>
      </c>
      <c r="B73" s="24"/>
      <c r="C73" s="327">
        <v>0</v>
      </c>
      <c r="D73" s="80">
        <v>1.96</v>
      </c>
      <c r="E73" s="81">
        <v>0.17799999999999999</v>
      </c>
      <c r="F73" s="82">
        <v>0</v>
      </c>
      <c r="G73" s="318">
        <v>0.02</v>
      </c>
      <c r="H73" s="318">
        <v>5.19</v>
      </c>
      <c r="I73" s="321">
        <v>5.91</v>
      </c>
      <c r="J73" s="25">
        <v>0.16600000000000001</v>
      </c>
      <c r="K73" s="1"/>
    </row>
    <row r="74" spans="1:11" ht="35.049999999999997" customHeight="1" x14ac:dyDescent="0.3">
      <c r="A74" s="317" t="s">
        <v>827</v>
      </c>
      <c r="B74" s="24"/>
      <c r="C74" s="327">
        <v>0</v>
      </c>
      <c r="D74" s="80">
        <v>1.9550000000000001</v>
      </c>
      <c r="E74" s="81">
        <v>0.17199999999999999</v>
      </c>
      <c r="F74" s="82">
        <v>0</v>
      </c>
      <c r="G74" s="318">
        <v>0.02</v>
      </c>
      <c r="H74" s="318">
        <v>5.19</v>
      </c>
      <c r="I74" s="321">
        <v>5.91</v>
      </c>
      <c r="J74" s="25">
        <v>0.16600000000000001</v>
      </c>
      <c r="K74" s="1"/>
    </row>
    <row r="75" spans="1:11" ht="35.049999999999997" customHeight="1" x14ac:dyDescent="0.3">
      <c r="A75" s="317" t="s">
        <v>828</v>
      </c>
      <c r="B75" s="24"/>
      <c r="C75" s="327">
        <v>0</v>
      </c>
      <c r="D75" s="80">
        <v>1.8149999999999999</v>
      </c>
      <c r="E75" s="81">
        <v>0.35299999999999998</v>
      </c>
      <c r="F75" s="82">
        <v>1.2999999999999999E-2</v>
      </c>
      <c r="G75" s="318">
        <v>60.07</v>
      </c>
      <c r="H75" s="318">
        <v>5.86</v>
      </c>
      <c r="I75" s="321">
        <v>6.59</v>
      </c>
      <c r="J75" s="25">
        <v>0.156</v>
      </c>
      <c r="K75" s="1"/>
    </row>
    <row r="76" spans="1:11" ht="35.049999999999997" customHeight="1" x14ac:dyDescent="0.3">
      <c r="A76" s="317" t="s">
        <v>829</v>
      </c>
      <c r="B76" s="24"/>
      <c r="C76" s="327">
        <v>0</v>
      </c>
      <c r="D76" s="80">
        <v>1.5469999999999999</v>
      </c>
      <c r="E76" s="81">
        <v>8.5000000000000006E-2</v>
      </c>
      <c r="F76" s="82">
        <v>0</v>
      </c>
      <c r="G76" s="318">
        <v>0.01</v>
      </c>
      <c r="H76" s="318">
        <v>5.86</v>
      </c>
      <c r="I76" s="321">
        <v>6.59</v>
      </c>
      <c r="J76" s="25">
        <v>0.156</v>
      </c>
      <c r="K76" s="1"/>
    </row>
    <row r="77" spans="1:11" ht="35.049999999999997" customHeight="1" x14ac:dyDescent="0.3">
      <c r="A77" s="317" t="s">
        <v>830</v>
      </c>
      <c r="B77" s="24"/>
      <c r="C77" s="327">
        <v>0</v>
      </c>
      <c r="D77" s="80">
        <v>1.5109999999999999</v>
      </c>
      <c r="E77" s="81">
        <v>0.05</v>
      </c>
      <c r="F77" s="82">
        <v>0</v>
      </c>
      <c r="G77" s="318">
        <v>0.01</v>
      </c>
      <c r="H77" s="318">
        <v>5.86</v>
      </c>
      <c r="I77" s="321">
        <v>6.59</v>
      </c>
      <c r="J77" s="25">
        <v>0.156</v>
      </c>
      <c r="K77" s="1"/>
    </row>
    <row r="78" spans="1:11" ht="35.049999999999997" customHeight="1" x14ac:dyDescent="0.3">
      <c r="A78" s="317" t="s">
        <v>831</v>
      </c>
      <c r="B78" s="24"/>
      <c r="C78" s="327">
        <v>0</v>
      </c>
      <c r="D78" s="80">
        <v>1.5029999999999999</v>
      </c>
      <c r="E78" s="81">
        <v>4.1000000000000002E-2</v>
      </c>
      <c r="F78" s="82">
        <v>0</v>
      </c>
      <c r="G78" s="318">
        <v>0.01</v>
      </c>
      <c r="H78" s="318">
        <v>5.86</v>
      </c>
      <c r="I78" s="321">
        <v>6.59</v>
      </c>
      <c r="J78" s="25">
        <v>0.156</v>
      </c>
      <c r="K78" s="1"/>
    </row>
    <row r="79" spans="1:11" ht="35.049999999999997" customHeight="1" x14ac:dyDescent="0.3">
      <c r="A79" s="317" t="s">
        <v>832</v>
      </c>
      <c r="B79" s="24"/>
      <c r="C79" s="327">
        <v>0</v>
      </c>
      <c r="D79" s="80">
        <v>1.494</v>
      </c>
      <c r="E79" s="81">
        <v>3.2000000000000001E-2</v>
      </c>
      <c r="F79" s="82">
        <v>0</v>
      </c>
      <c r="G79" s="318">
        <v>0.01</v>
      </c>
      <c r="H79" s="318">
        <v>5.86</v>
      </c>
      <c r="I79" s="321">
        <v>6.59</v>
      </c>
      <c r="J79" s="25">
        <v>0.156</v>
      </c>
      <c r="K79" s="1"/>
    </row>
    <row r="80" spans="1:11" ht="35.049999999999997" customHeight="1" x14ac:dyDescent="0.3">
      <c r="A80" s="317" t="s">
        <v>579</v>
      </c>
      <c r="B80" s="24"/>
      <c r="C80" s="315" t="s">
        <v>608</v>
      </c>
      <c r="D80" s="83">
        <v>15.288</v>
      </c>
      <c r="E80" s="84">
        <v>1.139</v>
      </c>
      <c r="F80" s="82">
        <v>0.14399999999999999</v>
      </c>
      <c r="G80" s="319"/>
      <c r="H80" s="319"/>
      <c r="I80" s="320"/>
      <c r="J80" s="26"/>
      <c r="K80" s="1"/>
    </row>
    <row r="81" spans="1:11" ht="35.049999999999997" customHeight="1" x14ac:dyDescent="0.3">
      <c r="A81" s="317" t="s">
        <v>682</v>
      </c>
      <c r="B81" s="24"/>
      <c r="C81" s="327">
        <v>0</v>
      </c>
      <c r="D81" s="80">
        <v>-3.6150000000000002</v>
      </c>
      <c r="E81" s="81">
        <v>-0.68100000000000005</v>
      </c>
      <c r="F81" s="82">
        <v>-2.1999999999999999E-2</v>
      </c>
      <c r="G81" s="318">
        <v>0</v>
      </c>
      <c r="H81" s="319"/>
      <c r="I81" s="320"/>
      <c r="J81" s="26"/>
      <c r="K81" s="1"/>
    </row>
    <row r="82" spans="1:11" ht="35.049999999999997" customHeight="1" x14ac:dyDescent="0.3">
      <c r="A82" s="317" t="s">
        <v>683</v>
      </c>
      <c r="B82" s="323"/>
      <c r="C82" s="327">
        <v>0</v>
      </c>
      <c r="D82" s="80">
        <v>-3.5270000000000001</v>
      </c>
      <c r="E82" s="81">
        <v>-0.67200000000000004</v>
      </c>
      <c r="F82" s="82">
        <v>-2.1999999999999999E-2</v>
      </c>
      <c r="G82" s="318">
        <v>0</v>
      </c>
      <c r="H82" s="319"/>
      <c r="I82" s="320"/>
      <c r="J82" s="26"/>
      <c r="K82" s="1"/>
    </row>
    <row r="83" spans="1:11" ht="35.049999999999997" customHeight="1" x14ac:dyDescent="0.3">
      <c r="A83" s="317" t="s">
        <v>684</v>
      </c>
      <c r="B83" s="24"/>
      <c r="C83" s="327">
        <v>0</v>
      </c>
      <c r="D83" s="80">
        <v>-3.6150000000000002</v>
      </c>
      <c r="E83" s="81">
        <v>-0.68100000000000005</v>
      </c>
      <c r="F83" s="82">
        <v>-2.1999999999999999E-2</v>
      </c>
      <c r="G83" s="318">
        <v>0</v>
      </c>
      <c r="H83" s="319"/>
      <c r="I83" s="320"/>
      <c r="J83" s="25">
        <v>0.249</v>
      </c>
      <c r="K83" s="1"/>
    </row>
    <row r="84" spans="1:11" ht="35.049999999999997" customHeight="1" x14ac:dyDescent="0.3">
      <c r="A84" s="317" t="s">
        <v>685</v>
      </c>
      <c r="B84" s="24"/>
      <c r="C84" s="327">
        <v>0</v>
      </c>
      <c r="D84" s="80">
        <v>-3.5270000000000001</v>
      </c>
      <c r="E84" s="81">
        <v>-0.67200000000000004</v>
      </c>
      <c r="F84" s="82">
        <v>-2.1999999999999999E-2</v>
      </c>
      <c r="G84" s="318">
        <v>0</v>
      </c>
      <c r="H84" s="319"/>
      <c r="I84" s="320"/>
      <c r="J84" s="25">
        <v>0.246</v>
      </c>
      <c r="K84" s="1"/>
    </row>
    <row r="85" spans="1:11" ht="35.049999999999997" customHeight="1" x14ac:dyDescent="0.3">
      <c r="A85" s="317" t="s">
        <v>686</v>
      </c>
      <c r="B85" s="24"/>
      <c r="C85" s="327">
        <v>0</v>
      </c>
      <c r="D85" s="80">
        <v>-2.9540000000000002</v>
      </c>
      <c r="E85" s="81">
        <v>-0.59599999999999997</v>
      </c>
      <c r="F85" s="82">
        <v>-2.1999999999999999E-2</v>
      </c>
      <c r="G85" s="318">
        <v>6.65</v>
      </c>
      <c r="H85" s="319"/>
      <c r="I85" s="320"/>
      <c r="J85" s="25">
        <v>0.28000000000000003</v>
      </c>
      <c r="K85" s="1"/>
    </row>
    <row r="86" spans="1:11" ht="35.049999999999997" customHeight="1" x14ac:dyDescent="0.3">
      <c r="A86" s="317" t="s">
        <v>833</v>
      </c>
      <c r="B86" s="24"/>
      <c r="C86" s="352" t="s">
        <v>630</v>
      </c>
      <c r="D86" s="80">
        <v>3.6469999999999998</v>
      </c>
      <c r="E86" s="81">
        <v>0.68700000000000006</v>
      </c>
      <c r="F86" s="82">
        <v>2.1999999999999999E-2</v>
      </c>
      <c r="G86" s="318">
        <v>0.53</v>
      </c>
      <c r="H86" s="319"/>
      <c r="I86" s="320"/>
      <c r="J86" s="26"/>
      <c r="K86" s="1"/>
    </row>
    <row r="87" spans="1:11" ht="35.049999999999997" customHeight="1" x14ac:dyDescent="0.3">
      <c r="A87" s="317" t="s">
        <v>834</v>
      </c>
      <c r="B87" s="24"/>
      <c r="C87" s="300" t="s">
        <v>567</v>
      </c>
      <c r="D87" s="80">
        <v>3.6469999999999998</v>
      </c>
      <c r="E87" s="81">
        <v>0.68700000000000006</v>
      </c>
      <c r="F87" s="82">
        <v>2.1999999999999999E-2</v>
      </c>
      <c r="G87" s="319"/>
      <c r="H87" s="319"/>
      <c r="I87" s="320"/>
      <c r="J87" s="26"/>
      <c r="K87" s="1"/>
    </row>
    <row r="88" spans="1:11" ht="35.049999999999997" customHeight="1" x14ac:dyDescent="0.3">
      <c r="A88" s="317" t="s">
        <v>835</v>
      </c>
      <c r="B88" s="24"/>
      <c r="C88" s="330" t="s">
        <v>631</v>
      </c>
      <c r="D88" s="80">
        <v>2.2309999999999999</v>
      </c>
      <c r="E88" s="81">
        <v>0.42099999999999999</v>
      </c>
      <c r="F88" s="82">
        <v>1.4E-2</v>
      </c>
      <c r="G88" s="318">
        <v>1.26</v>
      </c>
      <c r="H88" s="319"/>
      <c r="I88" s="320"/>
      <c r="J88" s="26"/>
      <c r="K88" s="1"/>
    </row>
    <row r="89" spans="1:11" ht="35.049999999999997" customHeight="1" x14ac:dyDescent="0.3">
      <c r="A89" s="317" t="s">
        <v>836</v>
      </c>
      <c r="B89" s="24"/>
      <c r="C89" s="330" t="s">
        <v>631</v>
      </c>
      <c r="D89" s="80">
        <v>2.2309999999999999</v>
      </c>
      <c r="E89" s="81">
        <v>0.42099999999999999</v>
      </c>
      <c r="F89" s="82">
        <v>1.4E-2</v>
      </c>
      <c r="G89" s="318">
        <v>0.97</v>
      </c>
      <c r="H89" s="319"/>
      <c r="I89" s="320"/>
      <c r="J89" s="26"/>
      <c r="K89" s="1"/>
    </row>
    <row r="90" spans="1:11" ht="35.049999999999997" customHeight="1" x14ac:dyDescent="0.3">
      <c r="A90" s="317" t="s">
        <v>837</v>
      </c>
      <c r="B90" s="24"/>
      <c r="C90" s="330" t="s">
        <v>631</v>
      </c>
      <c r="D90" s="80">
        <v>2.1829999999999998</v>
      </c>
      <c r="E90" s="81">
        <v>0.372</v>
      </c>
      <c r="F90" s="82">
        <v>0</v>
      </c>
      <c r="G90" s="318">
        <v>0.03</v>
      </c>
      <c r="H90" s="319"/>
      <c r="I90" s="320"/>
      <c r="J90" s="26"/>
      <c r="K90" s="1"/>
    </row>
    <row r="91" spans="1:11" ht="35.049999999999997" customHeight="1" x14ac:dyDescent="0.3">
      <c r="A91" s="317" t="s">
        <v>838</v>
      </c>
      <c r="B91" s="24"/>
      <c r="C91" s="330" t="s">
        <v>631</v>
      </c>
      <c r="D91" s="80">
        <v>2.1259999999999999</v>
      </c>
      <c r="E91" s="81">
        <v>0.315</v>
      </c>
      <c r="F91" s="82">
        <v>0</v>
      </c>
      <c r="G91" s="318">
        <v>0.03</v>
      </c>
      <c r="H91" s="319"/>
      <c r="I91" s="320"/>
      <c r="J91" s="26"/>
      <c r="K91" s="1"/>
    </row>
    <row r="92" spans="1:11" ht="35.049999999999997" customHeight="1" x14ac:dyDescent="0.3">
      <c r="A92" s="317" t="s">
        <v>839</v>
      </c>
      <c r="B92" s="24"/>
      <c r="C92" s="330" t="s">
        <v>631</v>
      </c>
      <c r="D92" s="80">
        <v>2.097</v>
      </c>
      <c r="E92" s="81">
        <v>0.28599999999999998</v>
      </c>
      <c r="F92" s="82">
        <v>0</v>
      </c>
      <c r="G92" s="318">
        <v>0.03</v>
      </c>
      <c r="H92" s="319"/>
      <c r="I92" s="320"/>
      <c r="J92" s="26"/>
      <c r="K92" s="1"/>
    </row>
    <row r="93" spans="1:11" ht="35.049999999999997" customHeight="1" x14ac:dyDescent="0.3">
      <c r="A93" s="317" t="s">
        <v>580</v>
      </c>
      <c r="B93" s="24"/>
      <c r="C93" s="300" t="s">
        <v>569</v>
      </c>
      <c r="D93" s="80">
        <v>2.2309999999999999</v>
      </c>
      <c r="E93" s="81">
        <v>0.42099999999999999</v>
      </c>
      <c r="F93" s="82">
        <v>1.4E-2</v>
      </c>
      <c r="G93" s="319"/>
      <c r="H93" s="319"/>
      <c r="I93" s="320"/>
      <c r="J93" s="26"/>
      <c r="K93" s="1"/>
    </row>
    <row r="94" spans="1:11" ht="35.049999999999997" customHeight="1" x14ac:dyDescent="0.3">
      <c r="A94" s="317" t="s">
        <v>840</v>
      </c>
      <c r="B94" s="24"/>
      <c r="C94" s="327">
        <v>0</v>
      </c>
      <c r="D94" s="80">
        <v>1.837</v>
      </c>
      <c r="E94" s="81">
        <v>0.35299999999999998</v>
      </c>
      <c r="F94" s="82">
        <v>1.2E-2</v>
      </c>
      <c r="G94" s="318">
        <v>3.09</v>
      </c>
      <c r="H94" s="318">
        <v>1.65</v>
      </c>
      <c r="I94" s="321">
        <v>2.57</v>
      </c>
      <c r="J94" s="25">
        <v>0.157</v>
      </c>
      <c r="K94" s="1"/>
    </row>
    <row r="95" spans="1:11" ht="35.049999999999997" customHeight="1" x14ac:dyDescent="0.3">
      <c r="A95" s="317" t="s">
        <v>841</v>
      </c>
      <c r="B95" s="24"/>
      <c r="C95" s="327">
        <v>0</v>
      </c>
      <c r="D95" s="80">
        <v>1.6919999999999999</v>
      </c>
      <c r="E95" s="81">
        <v>0.20799999999999999</v>
      </c>
      <c r="F95" s="82">
        <v>3.0000000000000001E-3</v>
      </c>
      <c r="G95" s="318">
        <v>0.83</v>
      </c>
      <c r="H95" s="318">
        <v>1.65</v>
      </c>
      <c r="I95" s="321">
        <v>2.57</v>
      </c>
      <c r="J95" s="25">
        <v>0.157</v>
      </c>
      <c r="K95" s="1"/>
    </row>
    <row r="96" spans="1:11" ht="35.049999999999997" customHeight="1" x14ac:dyDescent="0.3">
      <c r="A96" s="317" t="s">
        <v>842</v>
      </c>
      <c r="B96" s="24"/>
      <c r="C96" s="327">
        <v>0</v>
      </c>
      <c r="D96" s="80">
        <v>1.6879999999999999</v>
      </c>
      <c r="E96" s="81">
        <v>0.20399999999999999</v>
      </c>
      <c r="F96" s="82">
        <v>3.0000000000000001E-3</v>
      </c>
      <c r="G96" s="318">
        <v>0.83</v>
      </c>
      <c r="H96" s="318">
        <v>1.65</v>
      </c>
      <c r="I96" s="321">
        <v>2.57</v>
      </c>
      <c r="J96" s="25">
        <v>0.157</v>
      </c>
      <c r="K96" s="1"/>
    </row>
    <row r="97" spans="1:11" ht="35.049999999999997" customHeight="1" x14ac:dyDescent="0.3">
      <c r="A97" s="317" t="s">
        <v>843</v>
      </c>
      <c r="B97" s="24"/>
      <c r="C97" s="327">
        <v>0</v>
      </c>
      <c r="D97" s="80">
        <v>1.6839999999999999</v>
      </c>
      <c r="E97" s="81">
        <v>0.2</v>
      </c>
      <c r="F97" s="82">
        <v>3.0000000000000001E-3</v>
      </c>
      <c r="G97" s="318">
        <v>0.83</v>
      </c>
      <c r="H97" s="318">
        <v>1.65</v>
      </c>
      <c r="I97" s="321">
        <v>2.57</v>
      </c>
      <c r="J97" s="25">
        <v>0.157</v>
      </c>
      <c r="K97" s="1"/>
    </row>
    <row r="98" spans="1:11" ht="35.049999999999997" customHeight="1" x14ac:dyDescent="0.3">
      <c r="A98" s="317" t="s">
        <v>844</v>
      </c>
      <c r="B98" s="24"/>
      <c r="C98" s="327">
        <v>0</v>
      </c>
      <c r="D98" s="80">
        <v>1.681</v>
      </c>
      <c r="E98" s="81">
        <v>0.19700000000000001</v>
      </c>
      <c r="F98" s="82">
        <v>3.0000000000000001E-3</v>
      </c>
      <c r="G98" s="318">
        <v>0.83</v>
      </c>
      <c r="H98" s="318">
        <v>1.65</v>
      </c>
      <c r="I98" s="321">
        <v>2.57</v>
      </c>
      <c r="J98" s="25">
        <v>0.157</v>
      </c>
      <c r="K98" s="1"/>
    </row>
    <row r="99" spans="1:11" ht="35.049999999999997" customHeight="1" x14ac:dyDescent="0.3">
      <c r="A99" s="317" t="s">
        <v>845</v>
      </c>
      <c r="B99" s="24"/>
      <c r="C99" s="327">
        <v>0</v>
      </c>
      <c r="D99" s="80">
        <v>1.7230000000000001</v>
      </c>
      <c r="E99" s="81">
        <v>0.34799999999999998</v>
      </c>
      <c r="F99" s="82">
        <v>1.2999999999999999E-2</v>
      </c>
      <c r="G99" s="318">
        <v>3.14</v>
      </c>
      <c r="H99" s="318">
        <v>4.01</v>
      </c>
      <c r="I99" s="321">
        <v>4.5599999999999996</v>
      </c>
      <c r="J99" s="25">
        <v>0.128</v>
      </c>
      <c r="K99" s="1"/>
    </row>
    <row r="100" spans="1:11" ht="35.049999999999997" customHeight="1" x14ac:dyDescent="0.3">
      <c r="A100" s="317" t="s">
        <v>846</v>
      </c>
      <c r="B100" s="24"/>
      <c r="C100" s="327">
        <v>0</v>
      </c>
      <c r="D100" s="80">
        <v>1.5229999999999999</v>
      </c>
      <c r="E100" s="81">
        <v>0.14799999999999999</v>
      </c>
      <c r="F100" s="82">
        <v>0</v>
      </c>
      <c r="G100" s="318">
        <v>0.02</v>
      </c>
      <c r="H100" s="318">
        <v>4.01</v>
      </c>
      <c r="I100" s="321">
        <v>4.5599999999999996</v>
      </c>
      <c r="J100" s="25">
        <v>0.128</v>
      </c>
      <c r="K100" s="1"/>
    </row>
    <row r="101" spans="1:11" ht="35.049999999999997" customHeight="1" x14ac:dyDescent="0.3">
      <c r="A101" s="317" t="s">
        <v>847</v>
      </c>
      <c r="B101" s="24"/>
      <c r="C101" s="327">
        <v>0</v>
      </c>
      <c r="D101" s="80">
        <v>1.5169999999999999</v>
      </c>
      <c r="E101" s="81">
        <v>0.14199999999999999</v>
      </c>
      <c r="F101" s="82">
        <v>0</v>
      </c>
      <c r="G101" s="318">
        <v>0.02</v>
      </c>
      <c r="H101" s="318">
        <v>4.01</v>
      </c>
      <c r="I101" s="321">
        <v>4.5599999999999996</v>
      </c>
      <c r="J101" s="25">
        <v>0.128</v>
      </c>
      <c r="K101" s="1"/>
    </row>
    <row r="102" spans="1:11" ht="35.049999999999997" customHeight="1" x14ac:dyDescent="0.3">
      <c r="A102" s="317" t="s">
        <v>848</v>
      </c>
      <c r="B102" s="24"/>
      <c r="C102" s="327">
        <v>0</v>
      </c>
      <c r="D102" s="80">
        <v>1.512</v>
      </c>
      <c r="E102" s="81">
        <v>0.13700000000000001</v>
      </c>
      <c r="F102" s="82">
        <v>0</v>
      </c>
      <c r="G102" s="318">
        <v>0.02</v>
      </c>
      <c r="H102" s="318">
        <v>4.01</v>
      </c>
      <c r="I102" s="321">
        <v>4.5599999999999996</v>
      </c>
      <c r="J102" s="25">
        <v>0.128</v>
      </c>
      <c r="K102" s="1"/>
    </row>
    <row r="103" spans="1:11" ht="35.049999999999997" customHeight="1" x14ac:dyDescent="0.3">
      <c r="A103" s="317" t="s">
        <v>849</v>
      </c>
      <c r="B103" s="24"/>
      <c r="C103" s="327">
        <v>0</v>
      </c>
      <c r="D103" s="80">
        <v>1.508</v>
      </c>
      <c r="E103" s="81">
        <v>0.13300000000000001</v>
      </c>
      <c r="F103" s="82">
        <v>0</v>
      </c>
      <c r="G103" s="318">
        <v>0.02</v>
      </c>
      <c r="H103" s="318">
        <v>4.01</v>
      </c>
      <c r="I103" s="321">
        <v>4.5599999999999996</v>
      </c>
      <c r="J103" s="25">
        <v>0.128</v>
      </c>
      <c r="K103" s="1"/>
    </row>
    <row r="104" spans="1:11" ht="35.049999999999997" customHeight="1" x14ac:dyDescent="0.3">
      <c r="A104" s="317" t="s">
        <v>850</v>
      </c>
      <c r="B104" s="24"/>
      <c r="C104" s="327">
        <v>0</v>
      </c>
      <c r="D104" s="80">
        <v>1.4</v>
      </c>
      <c r="E104" s="81">
        <v>0.27300000000000002</v>
      </c>
      <c r="F104" s="82">
        <v>0.01</v>
      </c>
      <c r="G104" s="318">
        <v>46.35</v>
      </c>
      <c r="H104" s="318">
        <v>4.5199999999999996</v>
      </c>
      <c r="I104" s="321">
        <v>5.08</v>
      </c>
      <c r="J104" s="25">
        <v>0.12</v>
      </c>
      <c r="K104" s="1"/>
    </row>
    <row r="105" spans="1:11" ht="35.049999999999997" customHeight="1" x14ac:dyDescent="0.3">
      <c r="A105" s="317" t="s">
        <v>851</v>
      </c>
      <c r="B105" s="24"/>
      <c r="C105" s="327">
        <v>0</v>
      </c>
      <c r="D105" s="80">
        <v>1.1930000000000001</v>
      </c>
      <c r="E105" s="81">
        <v>6.6000000000000003E-2</v>
      </c>
      <c r="F105" s="82">
        <v>0</v>
      </c>
      <c r="G105" s="318">
        <v>0.02</v>
      </c>
      <c r="H105" s="318">
        <v>4.5199999999999996</v>
      </c>
      <c r="I105" s="321">
        <v>5.08</v>
      </c>
      <c r="J105" s="25">
        <v>0.12</v>
      </c>
      <c r="K105" s="1"/>
    </row>
    <row r="106" spans="1:11" ht="35.049999999999997" customHeight="1" x14ac:dyDescent="0.3">
      <c r="A106" s="317" t="s">
        <v>852</v>
      </c>
      <c r="B106" s="24"/>
      <c r="C106" s="327">
        <v>0</v>
      </c>
      <c r="D106" s="80">
        <v>1.1659999999999999</v>
      </c>
      <c r="E106" s="81">
        <v>3.7999999999999999E-2</v>
      </c>
      <c r="F106" s="82">
        <v>0</v>
      </c>
      <c r="G106" s="318">
        <v>0.02</v>
      </c>
      <c r="H106" s="318">
        <v>4.5199999999999996</v>
      </c>
      <c r="I106" s="321">
        <v>5.08</v>
      </c>
      <c r="J106" s="25">
        <v>0.12</v>
      </c>
      <c r="K106" s="1"/>
    </row>
    <row r="107" spans="1:11" ht="35.049999999999997" customHeight="1" x14ac:dyDescent="0.3">
      <c r="A107" s="317" t="s">
        <v>853</v>
      </c>
      <c r="B107" s="24"/>
      <c r="C107" s="327">
        <v>0</v>
      </c>
      <c r="D107" s="80">
        <v>1.159</v>
      </c>
      <c r="E107" s="81">
        <v>3.1E-2</v>
      </c>
      <c r="F107" s="82">
        <v>0</v>
      </c>
      <c r="G107" s="318">
        <v>0.02</v>
      </c>
      <c r="H107" s="318">
        <v>4.5199999999999996</v>
      </c>
      <c r="I107" s="321">
        <v>5.08</v>
      </c>
      <c r="J107" s="25">
        <v>0.12</v>
      </c>
      <c r="K107" s="1"/>
    </row>
    <row r="108" spans="1:11" ht="35.049999999999997" customHeight="1" x14ac:dyDescent="0.3">
      <c r="A108" s="317" t="s">
        <v>854</v>
      </c>
      <c r="B108" s="24"/>
      <c r="C108" s="327">
        <v>0</v>
      </c>
      <c r="D108" s="80">
        <v>1.1519999999999999</v>
      </c>
      <c r="E108" s="81">
        <v>2.5000000000000001E-2</v>
      </c>
      <c r="F108" s="82">
        <v>0</v>
      </c>
      <c r="G108" s="318">
        <v>0.02</v>
      </c>
      <c r="H108" s="318">
        <v>4.5199999999999996</v>
      </c>
      <c r="I108" s="321">
        <v>5.08</v>
      </c>
      <c r="J108" s="25">
        <v>0.12</v>
      </c>
      <c r="K108" s="1"/>
    </row>
    <row r="109" spans="1:11" ht="35.049999999999997" customHeight="1" x14ac:dyDescent="0.3">
      <c r="A109" s="317" t="s">
        <v>581</v>
      </c>
      <c r="B109" s="24"/>
      <c r="C109" s="315" t="s">
        <v>608</v>
      </c>
      <c r="D109" s="83">
        <v>11.794</v>
      </c>
      <c r="E109" s="84">
        <v>0.879</v>
      </c>
      <c r="F109" s="82">
        <v>0.111</v>
      </c>
      <c r="G109" s="319"/>
      <c r="H109" s="319"/>
      <c r="I109" s="320"/>
      <c r="J109" s="26"/>
      <c r="K109" s="1"/>
    </row>
    <row r="110" spans="1:11" ht="35.049999999999997" customHeight="1" x14ac:dyDescent="0.3">
      <c r="A110" s="317" t="s">
        <v>687</v>
      </c>
      <c r="B110" s="24"/>
      <c r="C110" s="327">
        <v>0</v>
      </c>
      <c r="D110" s="80">
        <v>-2.7890000000000001</v>
      </c>
      <c r="E110" s="81">
        <v>-0.52600000000000002</v>
      </c>
      <c r="F110" s="82">
        <v>-1.7000000000000001E-2</v>
      </c>
      <c r="G110" s="318">
        <v>0</v>
      </c>
      <c r="H110" s="319"/>
      <c r="I110" s="320"/>
      <c r="J110" s="26"/>
      <c r="K110" s="1"/>
    </row>
    <row r="111" spans="1:11" ht="35.049999999999997" customHeight="1" x14ac:dyDescent="0.3">
      <c r="A111" s="317" t="s">
        <v>688</v>
      </c>
      <c r="B111" s="323"/>
      <c r="C111" s="327">
        <v>0</v>
      </c>
      <c r="D111" s="80">
        <v>-2.7210000000000001</v>
      </c>
      <c r="E111" s="81">
        <v>-0.51800000000000002</v>
      </c>
      <c r="F111" s="82">
        <v>-1.7000000000000001E-2</v>
      </c>
      <c r="G111" s="318">
        <v>0</v>
      </c>
      <c r="H111" s="319"/>
      <c r="I111" s="320"/>
      <c r="J111" s="26"/>
      <c r="K111" s="1"/>
    </row>
    <row r="112" spans="1:11" ht="35.049999999999997" customHeight="1" x14ac:dyDescent="0.3">
      <c r="A112" s="317" t="s">
        <v>689</v>
      </c>
      <c r="B112" s="24"/>
      <c r="C112" s="327">
        <v>0</v>
      </c>
      <c r="D112" s="80">
        <v>-2.7890000000000001</v>
      </c>
      <c r="E112" s="81">
        <v>-0.52600000000000002</v>
      </c>
      <c r="F112" s="82">
        <v>-1.7000000000000001E-2</v>
      </c>
      <c r="G112" s="318">
        <v>0</v>
      </c>
      <c r="H112" s="319"/>
      <c r="I112" s="320"/>
      <c r="J112" s="25">
        <v>0.192</v>
      </c>
      <c r="K112" s="1"/>
    </row>
    <row r="113" spans="1:11" ht="35.049999999999997" customHeight="1" x14ac:dyDescent="0.3">
      <c r="A113" s="317" t="s">
        <v>690</v>
      </c>
      <c r="B113" s="24"/>
      <c r="C113" s="327">
        <v>0</v>
      </c>
      <c r="D113" s="80">
        <v>-2.7210000000000001</v>
      </c>
      <c r="E113" s="81">
        <v>-0.51800000000000002</v>
      </c>
      <c r="F113" s="82">
        <v>-1.7000000000000001E-2</v>
      </c>
      <c r="G113" s="318">
        <v>0</v>
      </c>
      <c r="H113" s="319"/>
      <c r="I113" s="320"/>
      <c r="J113" s="25">
        <v>0.19</v>
      </c>
      <c r="K113" s="1"/>
    </row>
    <row r="114" spans="1:11" ht="35.049999999999997" customHeight="1" x14ac:dyDescent="0.3">
      <c r="A114" s="317" t="s">
        <v>691</v>
      </c>
      <c r="B114" s="24"/>
      <c r="C114" s="327">
        <v>0</v>
      </c>
      <c r="D114" s="80">
        <v>-2.2789999999999999</v>
      </c>
      <c r="E114" s="81">
        <v>-0.46</v>
      </c>
      <c r="F114" s="82">
        <v>-1.7000000000000001E-2</v>
      </c>
      <c r="G114" s="318">
        <v>5.13</v>
      </c>
      <c r="H114" s="319"/>
      <c r="I114" s="320"/>
      <c r="J114" s="25">
        <v>0.216</v>
      </c>
      <c r="K114" s="1"/>
    </row>
    <row r="115" spans="1:11" ht="35.049999999999997" customHeight="1" x14ac:dyDescent="0.3">
      <c r="A115" s="317" t="s">
        <v>855</v>
      </c>
      <c r="B115" s="24"/>
      <c r="C115" s="352" t="s">
        <v>630</v>
      </c>
      <c r="D115" s="80">
        <v>2.2919999999999998</v>
      </c>
      <c r="E115" s="81">
        <v>0.432</v>
      </c>
      <c r="F115" s="82">
        <v>1.4E-2</v>
      </c>
      <c r="G115" s="318">
        <v>0.38</v>
      </c>
      <c r="H115" s="319"/>
      <c r="I115" s="320"/>
      <c r="J115" s="26"/>
      <c r="K115" s="1"/>
    </row>
    <row r="116" spans="1:11" ht="35.049999999999997" customHeight="1" x14ac:dyDescent="0.3">
      <c r="A116" s="317" t="s">
        <v>856</v>
      </c>
      <c r="B116" s="24"/>
      <c r="C116" s="300" t="s">
        <v>567</v>
      </c>
      <c r="D116" s="80">
        <v>2.2919999999999998</v>
      </c>
      <c r="E116" s="81">
        <v>0.432</v>
      </c>
      <c r="F116" s="82">
        <v>1.4E-2</v>
      </c>
      <c r="G116" s="319"/>
      <c r="H116" s="319"/>
      <c r="I116" s="320"/>
      <c r="J116" s="26"/>
      <c r="K116" s="1"/>
    </row>
    <row r="117" spans="1:11" ht="35.049999999999997" customHeight="1" x14ac:dyDescent="0.3">
      <c r="A117" s="317" t="s">
        <v>857</v>
      </c>
      <c r="B117" s="24"/>
      <c r="C117" s="330" t="s">
        <v>631</v>
      </c>
      <c r="D117" s="80">
        <v>1.4019999999999999</v>
      </c>
      <c r="E117" s="81">
        <v>0.26400000000000001</v>
      </c>
      <c r="F117" s="82">
        <v>8.0000000000000002E-3</v>
      </c>
      <c r="G117" s="318">
        <v>0.81</v>
      </c>
      <c r="H117" s="319"/>
      <c r="I117" s="320"/>
      <c r="J117" s="26"/>
      <c r="K117" s="1"/>
    </row>
    <row r="118" spans="1:11" ht="35.049999999999997" customHeight="1" x14ac:dyDescent="0.3">
      <c r="A118" s="317" t="s">
        <v>858</v>
      </c>
      <c r="B118" s="24"/>
      <c r="C118" s="330" t="s">
        <v>631</v>
      </c>
      <c r="D118" s="80">
        <v>1.4019999999999999</v>
      </c>
      <c r="E118" s="81">
        <v>0.26400000000000001</v>
      </c>
      <c r="F118" s="82">
        <v>8.0000000000000002E-3</v>
      </c>
      <c r="G118" s="318">
        <v>0.63</v>
      </c>
      <c r="H118" s="319"/>
      <c r="I118" s="320"/>
      <c r="J118" s="26"/>
      <c r="K118" s="1"/>
    </row>
    <row r="119" spans="1:11" ht="35.049999999999997" customHeight="1" x14ac:dyDescent="0.3">
      <c r="A119" s="317" t="s">
        <v>859</v>
      </c>
      <c r="B119" s="24"/>
      <c r="C119" s="330" t="s">
        <v>631</v>
      </c>
      <c r="D119" s="80">
        <v>1.3720000000000001</v>
      </c>
      <c r="E119" s="81">
        <v>0.23400000000000001</v>
      </c>
      <c r="F119" s="82">
        <v>0</v>
      </c>
      <c r="G119" s="318">
        <v>0.04</v>
      </c>
      <c r="H119" s="319"/>
      <c r="I119" s="320"/>
      <c r="J119" s="26"/>
      <c r="K119" s="1"/>
    </row>
    <row r="120" spans="1:11" ht="35.049999999999997" customHeight="1" x14ac:dyDescent="0.3">
      <c r="A120" s="317" t="s">
        <v>860</v>
      </c>
      <c r="B120" s="24"/>
      <c r="C120" s="330" t="s">
        <v>631</v>
      </c>
      <c r="D120" s="80">
        <v>1.3360000000000001</v>
      </c>
      <c r="E120" s="81">
        <v>0.19800000000000001</v>
      </c>
      <c r="F120" s="82">
        <v>0</v>
      </c>
      <c r="G120" s="318">
        <v>0.04</v>
      </c>
      <c r="H120" s="319"/>
      <c r="I120" s="320"/>
      <c r="J120" s="26"/>
      <c r="K120" s="1"/>
    </row>
    <row r="121" spans="1:11" ht="35.049999999999997" customHeight="1" x14ac:dyDescent="0.3">
      <c r="A121" s="317" t="s">
        <v>861</v>
      </c>
      <c r="B121" s="24"/>
      <c r="C121" s="330" t="s">
        <v>631</v>
      </c>
      <c r="D121" s="80">
        <v>1.3180000000000001</v>
      </c>
      <c r="E121" s="81">
        <v>0.18</v>
      </c>
      <c r="F121" s="82">
        <v>0</v>
      </c>
      <c r="G121" s="318">
        <v>0.04</v>
      </c>
      <c r="H121" s="319"/>
      <c r="I121" s="320"/>
      <c r="J121" s="26"/>
      <c r="K121" s="1"/>
    </row>
    <row r="122" spans="1:11" ht="35.049999999999997" customHeight="1" x14ac:dyDescent="0.3">
      <c r="A122" s="317" t="s">
        <v>582</v>
      </c>
      <c r="B122" s="24"/>
      <c r="C122" s="300" t="s">
        <v>569</v>
      </c>
      <c r="D122" s="80">
        <v>1.4019999999999999</v>
      </c>
      <c r="E122" s="81">
        <v>0.26400000000000001</v>
      </c>
      <c r="F122" s="82">
        <v>8.0000000000000002E-3</v>
      </c>
      <c r="G122" s="319"/>
      <c r="H122" s="319"/>
      <c r="I122" s="320"/>
      <c r="J122" s="26"/>
      <c r="K122" s="1"/>
    </row>
    <row r="123" spans="1:11" ht="35.049999999999997" customHeight="1" x14ac:dyDescent="0.3">
      <c r="A123" s="317" t="s">
        <v>862</v>
      </c>
      <c r="B123" s="24"/>
      <c r="C123" s="327">
        <v>0</v>
      </c>
      <c r="D123" s="80">
        <v>1.1539999999999999</v>
      </c>
      <c r="E123" s="81">
        <v>0.222</v>
      </c>
      <c r="F123" s="82">
        <v>7.0000000000000001E-3</v>
      </c>
      <c r="G123" s="318">
        <v>1.96</v>
      </c>
      <c r="H123" s="318">
        <v>1.04</v>
      </c>
      <c r="I123" s="321">
        <v>1.61</v>
      </c>
      <c r="J123" s="25">
        <v>9.9000000000000005E-2</v>
      </c>
      <c r="K123" s="1"/>
    </row>
    <row r="124" spans="1:11" ht="35.049999999999997" customHeight="1" x14ac:dyDescent="0.3">
      <c r="A124" s="317" t="s">
        <v>863</v>
      </c>
      <c r="B124" s="24"/>
      <c r="C124" s="327">
        <v>0</v>
      </c>
      <c r="D124" s="80">
        <v>1.0629999999999999</v>
      </c>
      <c r="E124" s="81">
        <v>0.13100000000000001</v>
      </c>
      <c r="F124" s="82">
        <v>2E-3</v>
      </c>
      <c r="G124" s="318">
        <v>0.54</v>
      </c>
      <c r="H124" s="318">
        <v>1.04</v>
      </c>
      <c r="I124" s="321">
        <v>1.61</v>
      </c>
      <c r="J124" s="25">
        <v>9.9000000000000005E-2</v>
      </c>
      <c r="K124" s="1"/>
    </row>
    <row r="125" spans="1:11" ht="35.049999999999997" customHeight="1" x14ac:dyDescent="0.3">
      <c r="A125" s="317" t="s">
        <v>864</v>
      </c>
      <c r="B125" s="24"/>
      <c r="C125" s="327">
        <v>0</v>
      </c>
      <c r="D125" s="80">
        <v>1.0609999999999999</v>
      </c>
      <c r="E125" s="81">
        <v>0.128</v>
      </c>
      <c r="F125" s="82">
        <v>2E-3</v>
      </c>
      <c r="G125" s="318">
        <v>0.54</v>
      </c>
      <c r="H125" s="318">
        <v>1.04</v>
      </c>
      <c r="I125" s="321">
        <v>1.61</v>
      </c>
      <c r="J125" s="25">
        <v>9.9000000000000005E-2</v>
      </c>
      <c r="K125" s="1"/>
    </row>
    <row r="126" spans="1:11" ht="35.049999999999997" customHeight="1" x14ac:dyDescent="0.3">
      <c r="A126" s="317" t="s">
        <v>865</v>
      </c>
      <c r="B126" s="24"/>
      <c r="C126" s="327">
        <v>0</v>
      </c>
      <c r="D126" s="80">
        <v>1.0580000000000001</v>
      </c>
      <c r="E126" s="81">
        <v>0.126</v>
      </c>
      <c r="F126" s="82">
        <v>2E-3</v>
      </c>
      <c r="G126" s="318">
        <v>0.54</v>
      </c>
      <c r="H126" s="318">
        <v>1.04</v>
      </c>
      <c r="I126" s="321">
        <v>1.61</v>
      </c>
      <c r="J126" s="25">
        <v>9.9000000000000005E-2</v>
      </c>
      <c r="K126" s="1"/>
    </row>
    <row r="127" spans="1:11" ht="35.049999999999997" customHeight="1" x14ac:dyDescent="0.3">
      <c r="A127" s="317" t="s">
        <v>866</v>
      </c>
      <c r="B127" s="24"/>
      <c r="C127" s="327">
        <v>0</v>
      </c>
      <c r="D127" s="80">
        <v>1.056</v>
      </c>
      <c r="E127" s="81">
        <v>0.124</v>
      </c>
      <c r="F127" s="82">
        <v>2E-3</v>
      </c>
      <c r="G127" s="318">
        <v>0.54</v>
      </c>
      <c r="H127" s="318">
        <v>1.04</v>
      </c>
      <c r="I127" s="321">
        <v>1.61</v>
      </c>
      <c r="J127" s="25">
        <v>9.9000000000000005E-2</v>
      </c>
      <c r="K127" s="1"/>
    </row>
    <row r="128" spans="1:11" ht="35.049999999999997" customHeight="1" x14ac:dyDescent="0.3">
      <c r="A128" s="317" t="s">
        <v>867</v>
      </c>
      <c r="B128" s="24"/>
      <c r="C128" s="327">
        <v>0</v>
      </c>
      <c r="D128" s="80">
        <v>1.083</v>
      </c>
      <c r="E128" s="81">
        <v>0.219</v>
      </c>
      <c r="F128" s="82">
        <v>8.0000000000000002E-3</v>
      </c>
      <c r="G128" s="318">
        <v>1.99</v>
      </c>
      <c r="H128" s="318">
        <v>2.52</v>
      </c>
      <c r="I128" s="321">
        <v>2.87</v>
      </c>
      <c r="J128" s="25">
        <v>0.08</v>
      </c>
      <c r="K128" s="1"/>
    </row>
    <row r="129" spans="1:11" ht="35.049999999999997" customHeight="1" x14ac:dyDescent="0.3">
      <c r="A129" s="317" t="s">
        <v>868</v>
      </c>
      <c r="B129" s="24"/>
      <c r="C129" s="327">
        <v>0</v>
      </c>
      <c r="D129" s="80">
        <v>0.95699999999999996</v>
      </c>
      <c r="E129" s="81">
        <v>9.2999999999999999E-2</v>
      </c>
      <c r="F129" s="82">
        <v>0</v>
      </c>
      <c r="G129" s="318">
        <v>0.03</v>
      </c>
      <c r="H129" s="318">
        <v>2.52</v>
      </c>
      <c r="I129" s="321">
        <v>2.87</v>
      </c>
      <c r="J129" s="25">
        <v>0.08</v>
      </c>
      <c r="K129" s="1"/>
    </row>
    <row r="130" spans="1:11" ht="35.049999999999997" customHeight="1" x14ac:dyDescent="0.3">
      <c r="A130" s="317" t="s">
        <v>869</v>
      </c>
      <c r="B130" s="24"/>
      <c r="C130" s="327">
        <v>0</v>
      </c>
      <c r="D130" s="80">
        <v>0.95299999999999996</v>
      </c>
      <c r="E130" s="81">
        <v>8.8999999999999996E-2</v>
      </c>
      <c r="F130" s="82">
        <v>0</v>
      </c>
      <c r="G130" s="318">
        <v>0.03</v>
      </c>
      <c r="H130" s="318">
        <v>2.52</v>
      </c>
      <c r="I130" s="321">
        <v>2.87</v>
      </c>
      <c r="J130" s="25">
        <v>0.08</v>
      </c>
      <c r="K130" s="1"/>
    </row>
    <row r="131" spans="1:11" ht="35.049999999999997" customHeight="1" x14ac:dyDescent="0.3">
      <c r="A131" s="317" t="s">
        <v>870</v>
      </c>
      <c r="B131" s="24"/>
      <c r="C131" s="327">
        <v>0</v>
      </c>
      <c r="D131" s="80">
        <v>0.95</v>
      </c>
      <c r="E131" s="81">
        <v>8.5999999999999993E-2</v>
      </c>
      <c r="F131" s="82">
        <v>0</v>
      </c>
      <c r="G131" s="318">
        <v>0.03</v>
      </c>
      <c r="H131" s="318">
        <v>2.52</v>
      </c>
      <c r="I131" s="321">
        <v>2.87</v>
      </c>
      <c r="J131" s="25">
        <v>0.08</v>
      </c>
      <c r="K131" s="1"/>
    </row>
    <row r="132" spans="1:11" ht="35.049999999999997" customHeight="1" x14ac:dyDescent="0.3">
      <c r="A132" s="317" t="s">
        <v>871</v>
      </c>
      <c r="B132" s="24"/>
      <c r="C132" s="327">
        <v>0</v>
      </c>
      <c r="D132" s="80">
        <v>0.94799999999999995</v>
      </c>
      <c r="E132" s="81">
        <v>8.4000000000000005E-2</v>
      </c>
      <c r="F132" s="82">
        <v>0</v>
      </c>
      <c r="G132" s="318">
        <v>0.03</v>
      </c>
      <c r="H132" s="318">
        <v>2.52</v>
      </c>
      <c r="I132" s="321">
        <v>2.87</v>
      </c>
      <c r="J132" s="25">
        <v>0.08</v>
      </c>
      <c r="K132" s="1"/>
    </row>
    <row r="133" spans="1:11" ht="35.049999999999997" customHeight="1" x14ac:dyDescent="0.3">
      <c r="A133" s="317" t="s">
        <v>872</v>
      </c>
      <c r="B133" s="24"/>
      <c r="C133" s="327">
        <v>0</v>
      </c>
      <c r="D133" s="80">
        <v>0.88</v>
      </c>
      <c r="E133" s="81">
        <v>0.17100000000000001</v>
      </c>
      <c r="F133" s="82">
        <v>6.0000000000000001E-3</v>
      </c>
      <c r="G133" s="318">
        <v>29.15</v>
      </c>
      <c r="H133" s="318">
        <v>2.84</v>
      </c>
      <c r="I133" s="321">
        <v>3.19</v>
      </c>
      <c r="J133" s="25">
        <v>7.5999999999999998E-2</v>
      </c>
      <c r="K133" s="1"/>
    </row>
    <row r="134" spans="1:11" ht="35.049999999999997" customHeight="1" x14ac:dyDescent="0.3">
      <c r="A134" s="317" t="s">
        <v>873</v>
      </c>
      <c r="B134" s="24"/>
      <c r="C134" s="327">
        <v>0</v>
      </c>
      <c r="D134" s="80">
        <v>0.75</v>
      </c>
      <c r="E134" s="81">
        <v>4.1000000000000002E-2</v>
      </c>
      <c r="F134" s="82">
        <v>0</v>
      </c>
      <c r="G134" s="318">
        <v>0.03</v>
      </c>
      <c r="H134" s="318">
        <v>2.84</v>
      </c>
      <c r="I134" s="321">
        <v>3.19</v>
      </c>
      <c r="J134" s="25">
        <v>7.5999999999999998E-2</v>
      </c>
      <c r="K134" s="1"/>
    </row>
    <row r="135" spans="1:11" ht="35.049999999999997" customHeight="1" x14ac:dyDescent="0.3">
      <c r="A135" s="317" t="s">
        <v>874</v>
      </c>
      <c r="B135" s="24"/>
      <c r="C135" s="327">
        <v>0</v>
      </c>
      <c r="D135" s="80">
        <v>0.73299999999999998</v>
      </c>
      <c r="E135" s="81">
        <v>2.4E-2</v>
      </c>
      <c r="F135" s="82">
        <v>0</v>
      </c>
      <c r="G135" s="318">
        <v>0.03</v>
      </c>
      <c r="H135" s="318">
        <v>2.84</v>
      </c>
      <c r="I135" s="321">
        <v>3.19</v>
      </c>
      <c r="J135" s="25">
        <v>7.5999999999999998E-2</v>
      </c>
      <c r="K135" s="1"/>
    </row>
    <row r="136" spans="1:11" ht="35.049999999999997" customHeight="1" x14ac:dyDescent="0.3">
      <c r="A136" s="317" t="s">
        <v>875</v>
      </c>
      <c r="B136" s="24"/>
      <c r="C136" s="327">
        <v>0</v>
      </c>
      <c r="D136" s="80">
        <v>0.72799999999999998</v>
      </c>
      <c r="E136" s="81">
        <v>0.02</v>
      </c>
      <c r="F136" s="82">
        <v>0</v>
      </c>
      <c r="G136" s="318">
        <v>0.03</v>
      </c>
      <c r="H136" s="318">
        <v>2.84</v>
      </c>
      <c r="I136" s="321">
        <v>3.19</v>
      </c>
      <c r="J136" s="25">
        <v>7.5999999999999998E-2</v>
      </c>
      <c r="K136" s="1"/>
    </row>
    <row r="137" spans="1:11" ht="35.049999999999997" customHeight="1" x14ac:dyDescent="0.3">
      <c r="A137" s="317" t="s">
        <v>876</v>
      </c>
      <c r="B137" s="24"/>
      <c r="C137" s="327">
        <v>0</v>
      </c>
      <c r="D137" s="80">
        <v>0.72399999999999998</v>
      </c>
      <c r="E137" s="81">
        <v>1.6E-2</v>
      </c>
      <c r="F137" s="82">
        <v>0</v>
      </c>
      <c r="G137" s="318">
        <v>0.03</v>
      </c>
      <c r="H137" s="318">
        <v>2.84</v>
      </c>
      <c r="I137" s="321">
        <v>3.19</v>
      </c>
      <c r="J137" s="25">
        <v>7.5999999999999998E-2</v>
      </c>
      <c r="K137" s="1"/>
    </row>
    <row r="138" spans="1:11" ht="35.049999999999997" customHeight="1" x14ac:dyDescent="0.3">
      <c r="A138" s="317" t="s">
        <v>583</v>
      </c>
      <c r="B138" s="24"/>
      <c r="C138" s="315" t="s">
        <v>608</v>
      </c>
      <c r="D138" s="83">
        <v>7.4119999999999999</v>
      </c>
      <c r="E138" s="84">
        <v>0.55200000000000005</v>
      </c>
      <c r="F138" s="82">
        <v>7.0000000000000007E-2</v>
      </c>
      <c r="G138" s="319"/>
      <c r="H138" s="319"/>
      <c r="I138" s="320"/>
      <c r="J138" s="26"/>
      <c r="K138" s="1"/>
    </row>
    <row r="139" spans="1:11" ht="35.049999999999997" customHeight="1" x14ac:dyDescent="0.3">
      <c r="A139" s="317" t="s">
        <v>692</v>
      </c>
      <c r="B139" s="24"/>
      <c r="C139" s="327">
        <v>0</v>
      </c>
      <c r="D139" s="80">
        <v>-1.7529999999999999</v>
      </c>
      <c r="E139" s="81">
        <v>-0.33</v>
      </c>
      <c r="F139" s="82">
        <v>-1.0999999999999999E-2</v>
      </c>
      <c r="G139" s="318">
        <v>0</v>
      </c>
      <c r="H139" s="319"/>
      <c r="I139" s="320"/>
      <c r="J139" s="26"/>
      <c r="K139" s="1"/>
    </row>
    <row r="140" spans="1:11" ht="35.049999999999997" customHeight="1" x14ac:dyDescent="0.3">
      <c r="A140" s="317" t="s">
        <v>693</v>
      </c>
      <c r="B140" s="323"/>
      <c r="C140" s="327">
        <v>0</v>
      </c>
      <c r="D140" s="80">
        <v>-1.71</v>
      </c>
      <c r="E140" s="81">
        <v>-0.32600000000000001</v>
      </c>
      <c r="F140" s="82">
        <v>-1.0999999999999999E-2</v>
      </c>
      <c r="G140" s="318">
        <v>0</v>
      </c>
      <c r="H140" s="319"/>
      <c r="I140" s="320"/>
      <c r="J140" s="26"/>
      <c r="K140" s="1"/>
    </row>
    <row r="141" spans="1:11" ht="35.049999999999997" customHeight="1" x14ac:dyDescent="0.3">
      <c r="A141" s="317" t="s">
        <v>694</v>
      </c>
      <c r="B141" s="24"/>
      <c r="C141" s="327">
        <v>0</v>
      </c>
      <c r="D141" s="80">
        <v>-1.7529999999999999</v>
      </c>
      <c r="E141" s="81">
        <v>-0.33</v>
      </c>
      <c r="F141" s="82">
        <v>-1.0999999999999999E-2</v>
      </c>
      <c r="G141" s="318">
        <v>0</v>
      </c>
      <c r="H141" s="319"/>
      <c r="I141" s="320"/>
      <c r="J141" s="25">
        <v>0.121</v>
      </c>
    </row>
    <row r="142" spans="1:11" ht="35.049999999999997" customHeight="1" x14ac:dyDescent="0.3">
      <c r="A142" s="317" t="s">
        <v>695</v>
      </c>
      <c r="B142" s="24"/>
      <c r="C142" s="327">
        <v>0</v>
      </c>
      <c r="D142" s="80">
        <v>-1.71</v>
      </c>
      <c r="E142" s="81">
        <v>-0.32600000000000001</v>
      </c>
      <c r="F142" s="82">
        <v>-1.0999999999999999E-2</v>
      </c>
      <c r="G142" s="318">
        <v>0</v>
      </c>
      <c r="H142" s="319"/>
      <c r="I142" s="320"/>
      <c r="J142" s="25">
        <v>0.11899999999999999</v>
      </c>
    </row>
    <row r="143" spans="1:11" ht="35.049999999999997" customHeight="1" x14ac:dyDescent="0.3">
      <c r="A143" s="317" t="s">
        <v>696</v>
      </c>
      <c r="B143" s="24"/>
      <c r="C143" s="327">
        <v>0</v>
      </c>
      <c r="D143" s="80">
        <v>-1.4319999999999999</v>
      </c>
      <c r="E143" s="81">
        <v>-0.28899999999999998</v>
      </c>
      <c r="F143" s="82">
        <v>-1.0999999999999999E-2</v>
      </c>
      <c r="G143" s="318">
        <v>3.22</v>
      </c>
      <c r="H143" s="319"/>
      <c r="I143" s="320"/>
      <c r="J143" s="25">
        <v>0.13600000000000001</v>
      </c>
    </row>
    <row r="144" spans="1:11" ht="35.049999999999997" customHeight="1" x14ac:dyDescent="0.3">
      <c r="A144" s="317" t="s">
        <v>877</v>
      </c>
      <c r="B144" s="24"/>
      <c r="C144" s="352" t="s">
        <v>630</v>
      </c>
      <c r="D144" s="80">
        <v>1.637</v>
      </c>
      <c r="E144" s="81">
        <v>0.309</v>
      </c>
      <c r="F144" s="82">
        <v>0.01</v>
      </c>
      <c r="G144" s="318">
        <v>0.3</v>
      </c>
      <c r="H144" s="319"/>
      <c r="I144" s="320"/>
      <c r="J144" s="26"/>
    </row>
    <row r="145" spans="1:10" ht="35.049999999999997" customHeight="1" x14ac:dyDescent="0.3">
      <c r="A145" s="317" t="s">
        <v>878</v>
      </c>
      <c r="B145" s="24"/>
      <c r="C145" s="300" t="s">
        <v>567</v>
      </c>
      <c r="D145" s="80">
        <v>1.637</v>
      </c>
      <c r="E145" s="81">
        <v>0.309</v>
      </c>
      <c r="F145" s="82">
        <v>0.01</v>
      </c>
      <c r="G145" s="319"/>
      <c r="H145" s="319"/>
      <c r="I145" s="320"/>
      <c r="J145" s="26"/>
    </row>
    <row r="146" spans="1:10" ht="35.049999999999997" customHeight="1" x14ac:dyDescent="0.3">
      <c r="A146" s="317" t="s">
        <v>879</v>
      </c>
      <c r="B146" s="24"/>
      <c r="C146" s="330" t="s">
        <v>631</v>
      </c>
      <c r="D146" s="80">
        <v>1.0009999999999999</v>
      </c>
      <c r="E146" s="81">
        <v>0.189</v>
      </c>
      <c r="F146" s="82">
        <v>6.0000000000000001E-3</v>
      </c>
      <c r="G146" s="318">
        <v>0.6</v>
      </c>
      <c r="H146" s="319"/>
      <c r="I146" s="320"/>
      <c r="J146" s="26"/>
    </row>
    <row r="147" spans="1:10" ht="35.049999999999997" customHeight="1" x14ac:dyDescent="0.3">
      <c r="A147" s="317" t="s">
        <v>880</v>
      </c>
      <c r="B147" s="24"/>
      <c r="C147" s="330" t="s">
        <v>631</v>
      </c>
      <c r="D147" s="80">
        <v>1.0009999999999999</v>
      </c>
      <c r="E147" s="81">
        <v>0.189</v>
      </c>
      <c r="F147" s="82">
        <v>6.0000000000000001E-3</v>
      </c>
      <c r="G147" s="318">
        <v>0.46</v>
      </c>
      <c r="H147" s="319"/>
      <c r="I147" s="320"/>
      <c r="J147" s="26"/>
    </row>
    <row r="148" spans="1:10" ht="35.049999999999997" customHeight="1" x14ac:dyDescent="0.3">
      <c r="A148" s="317" t="s">
        <v>881</v>
      </c>
      <c r="B148" s="24"/>
      <c r="C148" s="330" t="s">
        <v>631</v>
      </c>
      <c r="D148" s="80">
        <v>0.98</v>
      </c>
      <c r="E148" s="81">
        <v>0.16700000000000001</v>
      </c>
      <c r="F148" s="82">
        <v>0</v>
      </c>
      <c r="G148" s="318">
        <v>0.04</v>
      </c>
      <c r="H148" s="319"/>
      <c r="I148" s="320"/>
      <c r="J148" s="26"/>
    </row>
    <row r="149" spans="1:10" ht="35.049999999999997" customHeight="1" x14ac:dyDescent="0.3">
      <c r="A149" s="317" t="s">
        <v>882</v>
      </c>
      <c r="B149" s="24"/>
      <c r="C149" s="330" t="s">
        <v>631</v>
      </c>
      <c r="D149" s="80">
        <v>0.95399999999999996</v>
      </c>
      <c r="E149" s="81">
        <v>0.14099999999999999</v>
      </c>
      <c r="F149" s="82">
        <v>0</v>
      </c>
      <c r="G149" s="318">
        <v>0.04</v>
      </c>
      <c r="H149" s="319"/>
      <c r="I149" s="320"/>
      <c r="J149" s="26"/>
    </row>
    <row r="150" spans="1:10" ht="35.049999999999997" customHeight="1" x14ac:dyDescent="0.3">
      <c r="A150" s="317" t="s">
        <v>883</v>
      </c>
      <c r="B150" s="24"/>
      <c r="C150" s="330" t="s">
        <v>631</v>
      </c>
      <c r="D150" s="80">
        <v>0.94099999999999995</v>
      </c>
      <c r="E150" s="81">
        <v>0.129</v>
      </c>
      <c r="F150" s="82">
        <v>0</v>
      </c>
      <c r="G150" s="318">
        <v>0.04</v>
      </c>
      <c r="H150" s="319"/>
      <c r="I150" s="320"/>
      <c r="J150" s="26"/>
    </row>
    <row r="151" spans="1:10" ht="35.049999999999997" customHeight="1" x14ac:dyDescent="0.3">
      <c r="A151" s="317" t="s">
        <v>584</v>
      </c>
      <c r="B151" s="24"/>
      <c r="C151" s="300" t="s">
        <v>569</v>
      </c>
      <c r="D151" s="80">
        <v>1.0009999999999999</v>
      </c>
      <c r="E151" s="81">
        <v>0.189</v>
      </c>
      <c r="F151" s="82">
        <v>6.0000000000000001E-3</v>
      </c>
      <c r="G151" s="319"/>
      <c r="H151" s="319"/>
      <c r="I151" s="320"/>
      <c r="J151" s="26"/>
    </row>
    <row r="152" spans="1:10" ht="35.049999999999997" customHeight="1" x14ac:dyDescent="0.3">
      <c r="A152" s="317" t="s">
        <v>884</v>
      </c>
      <c r="B152" s="24"/>
      <c r="C152" s="327">
        <v>0</v>
      </c>
      <c r="D152" s="80">
        <v>0.82399999999999995</v>
      </c>
      <c r="E152" s="81">
        <v>0.158</v>
      </c>
      <c r="F152" s="82">
        <v>5.0000000000000001E-3</v>
      </c>
      <c r="G152" s="318">
        <v>1.41</v>
      </c>
      <c r="H152" s="318">
        <v>0.74</v>
      </c>
      <c r="I152" s="321">
        <v>1.1499999999999999</v>
      </c>
      <c r="J152" s="25">
        <v>7.0999999999999994E-2</v>
      </c>
    </row>
    <row r="153" spans="1:10" ht="35.049999999999997" customHeight="1" x14ac:dyDescent="0.3">
      <c r="A153" s="317" t="s">
        <v>885</v>
      </c>
      <c r="B153" s="24"/>
      <c r="C153" s="327">
        <v>0</v>
      </c>
      <c r="D153" s="80">
        <v>0.75900000000000001</v>
      </c>
      <c r="E153" s="81">
        <v>9.2999999999999999E-2</v>
      </c>
      <c r="F153" s="82">
        <v>1E-3</v>
      </c>
      <c r="G153" s="318">
        <v>0.4</v>
      </c>
      <c r="H153" s="318">
        <v>0.74</v>
      </c>
      <c r="I153" s="321">
        <v>1.1499999999999999</v>
      </c>
      <c r="J153" s="25">
        <v>7.0999999999999994E-2</v>
      </c>
    </row>
    <row r="154" spans="1:10" ht="35.049999999999997" customHeight="1" x14ac:dyDescent="0.3">
      <c r="A154" s="317" t="s">
        <v>886</v>
      </c>
      <c r="B154" s="24"/>
      <c r="C154" s="327">
        <v>0</v>
      </c>
      <c r="D154" s="80">
        <v>0.75700000000000001</v>
      </c>
      <c r="E154" s="81">
        <v>9.0999999999999998E-2</v>
      </c>
      <c r="F154" s="82">
        <v>1E-3</v>
      </c>
      <c r="G154" s="318">
        <v>0.4</v>
      </c>
      <c r="H154" s="318">
        <v>0.74</v>
      </c>
      <c r="I154" s="321">
        <v>1.1499999999999999</v>
      </c>
      <c r="J154" s="25">
        <v>7.0999999999999994E-2</v>
      </c>
    </row>
    <row r="155" spans="1:10" ht="35.049999999999997" customHeight="1" x14ac:dyDescent="0.3">
      <c r="A155" s="317" t="s">
        <v>887</v>
      </c>
      <c r="B155" s="24"/>
      <c r="C155" s="327">
        <v>0</v>
      </c>
      <c r="D155" s="80">
        <v>0.75600000000000001</v>
      </c>
      <c r="E155" s="81">
        <v>0.09</v>
      </c>
      <c r="F155" s="82">
        <v>1E-3</v>
      </c>
      <c r="G155" s="318">
        <v>0.4</v>
      </c>
      <c r="H155" s="318">
        <v>0.74</v>
      </c>
      <c r="I155" s="321">
        <v>1.1499999999999999</v>
      </c>
      <c r="J155" s="25">
        <v>7.0999999999999994E-2</v>
      </c>
    </row>
    <row r="156" spans="1:10" ht="35.049999999999997" customHeight="1" x14ac:dyDescent="0.3">
      <c r="A156" s="317" t="s">
        <v>888</v>
      </c>
      <c r="B156" s="24"/>
      <c r="C156" s="327">
        <v>0</v>
      </c>
      <c r="D156" s="80">
        <v>0.755</v>
      </c>
      <c r="E156" s="81">
        <v>8.8999999999999996E-2</v>
      </c>
      <c r="F156" s="82">
        <v>1E-3</v>
      </c>
      <c r="G156" s="318">
        <v>0.4</v>
      </c>
      <c r="H156" s="318">
        <v>0.74</v>
      </c>
      <c r="I156" s="321">
        <v>1.1499999999999999</v>
      </c>
      <c r="J156" s="25">
        <v>7.0999999999999994E-2</v>
      </c>
    </row>
    <row r="157" spans="1:10" ht="35.049999999999997" customHeight="1" x14ac:dyDescent="0.3">
      <c r="A157" s="317" t="s">
        <v>889</v>
      </c>
      <c r="B157" s="24"/>
      <c r="C157" s="327">
        <v>0</v>
      </c>
      <c r="D157" s="80">
        <v>0.77300000000000002</v>
      </c>
      <c r="E157" s="81">
        <v>0.156</v>
      </c>
      <c r="F157" s="82">
        <v>6.0000000000000001E-3</v>
      </c>
      <c r="G157" s="318">
        <v>1.44</v>
      </c>
      <c r="H157" s="318">
        <v>1.8</v>
      </c>
      <c r="I157" s="321">
        <v>2.0499999999999998</v>
      </c>
      <c r="J157" s="25">
        <v>5.7000000000000002E-2</v>
      </c>
    </row>
    <row r="158" spans="1:10" ht="35.049999999999997" customHeight="1" x14ac:dyDescent="0.3">
      <c r="A158" s="317" t="s">
        <v>890</v>
      </c>
      <c r="B158" s="24"/>
      <c r="C158" s="327">
        <v>0</v>
      </c>
      <c r="D158" s="80">
        <v>0.68300000000000005</v>
      </c>
      <c r="E158" s="81">
        <v>6.6000000000000003E-2</v>
      </c>
      <c r="F158" s="82">
        <v>0</v>
      </c>
      <c r="G158" s="318">
        <v>0.04</v>
      </c>
      <c r="H158" s="318">
        <v>1.8</v>
      </c>
      <c r="I158" s="321">
        <v>2.0499999999999998</v>
      </c>
      <c r="J158" s="25">
        <v>5.7000000000000002E-2</v>
      </c>
    </row>
    <row r="159" spans="1:10" ht="35.049999999999997" customHeight="1" x14ac:dyDescent="0.3">
      <c r="A159" s="317" t="s">
        <v>891</v>
      </c>
      <c r="B159" s="24"/>
      <c r="C159" s="327">
        <v>0</v>
      </c>
      <c r="D159" s="80">
        <v>0.68100000000000005</v>
      </c>
      <c r="E159" s="81">
        <v>6.4000000000000001E-2</v>
      </c>
      <c r="F159" s="82">
        <v>0</v>
      </c>
      <c r="G159" s="318">
        <v>0.04</v>
      </c>
      <c r="H159" s="318">
        <v>1.8</v>
      </c>
      <c r="I159" s="321">
        <v>2.0499999999999998</v>
      </c>
      <c r="J159" s="25">
        <v>5.7000000000000002E-2</v>
      </c>
    </row>
    <row r="160" spans="1:10" ht="35.049999999999997" customHeight="1" x14ac:dyDescent="0.3">
      <c r="A160" s="317" t="s">
        <v>892</v>
      </c>
      <c r="B160" s="24"/>
      <c r="C160" s="327">
        <v>0</v>
      </c>
      <c r="D160" s="80">
        <v>0.67900000000000005</v>
      </c>
      <c r="E160" s="81">
        <v>6.2E-2</v>
      </c>
      <c r="F160" s="82">
        <v>0</v>
      </c>
      <c r="G160" s="318">
        <v>0.04</v>
      </c>
      <c r="H160" s="318">
        <v>1.8</v>
      </c>
      <c r="I160" s="321">
        <v>2.0499999999999998</v>
      </c>
      <c r="J160" s="25">
        <v>5.7000000000000002E-2</v>
      </c>
    </row>
    <row r="161" spans="1:10" ht="35.049999999999997" customHeight="1" x14ac:dyDescent="0.3">
      <c r="A161" s="317" t="s">
        <v>893</v>
      </c>
      <c r="B161" s="24"/>
      <c r="C161" s="327">
        <v>0</v>
      </c>
      <c r="D161" s="80">
        <v>0.67700000000000005</v>
      </c>
      <c r="E161" s="81">
        <v>0.06</v>
      </c>
      <c r="F161" s="82">
        <v>0</v>
      </c>
      <c r="G161" s="318">
        <v>0.04</v>
      </c>
      <c r="H161" s="318">
        <v>1.8</v>
      </c>
      <c r="I161" s="321">
        <v>2.0499999999999998</v>
      </c>
      <c r="J161" s="25">
        <v>5.7000000000000002E-2</v>
      </c>
    </row>
    <row r="162" spans="1:10" ht="35.049999999999997" customHeight="1" x14ac:dyDescent="0.3">
      <c r="A162" s="317" t="s">
        <v>894</v>
      </c>
      <c r="B162" s="24"/>
      <c r="C162" s="327">
        <v>0</v>
      </c>
      <c r="D162" s="80">
        <v>0.629</v>
      </c>
      <c r="E162" s="81">
        <v>0.122</v>
      </c>
      <c r="F162" s="82">
        <v>4.0000000000000001E-3</v>
      </c>
      <c r="G162" s="318">
        <v>20.84</v>
      </c>
      <c r="H162" s="318">
        <v>2.0299999999999998</v>
      </c>
      <c r="I162" s="321">
        <v>2.2799999999999998</v>
      </c>
      <c r="J162" s="25">
        <v>5.3999999999999999E-2</v>
      </c>
    </row>
    <row r="163" spans="1:10" ht="35.049999999999997" customHeight="1" x14ac:dyDescent="0.3">
      <c r="A163" s="317" t="s">
        <v>895</v>
      </c>
      <c r="B163" s="24"/>
      <c r="C163" s="327">
        <v>0</v>
      </c>
      <c r="D163" s="80">
        <v>0.53600000000000003</v>
      </c>
      <c r="E163" s="81">
        <v>2.9000000000000001E-2</v>
      </c>
      <c r="F163" s="82">
        <v>0</v>
      </c>
      <c r="G163" s="318">
        <v>0.04</v>
      </c>
      <c r="H163" s="318">
        <v>2.0299999999999998</v>
      </c>
      <c r="I163" s="321">
        <v>2.2799999999999998</v>
      </c>
      <c r="J163" s="25">
        <v>5.3999999999999999E-2</v>
      </c>
    </row>
    <row r="164" spans="1:10" ht="35.049999999999997" customHeight="1" x14ac:dyDescent="0.3">
      <c r="A164" s="317" t="s">
        <v>896</v>
      </c>
      <c r="B164" s="24"/>
      <c r="C164" s="327">
        <v>0</v>
      </c>
      <c r="D164" s="80">
        <v>0.52300000000000002</v>
      </c>
      <c r="E164" s="81">
        <v>1.7000000000000001E-2</v>
      </c>
      <c r="F164" s="82">
        <v>0</v>
      </c>
      <c r="G164" s="318">
        <v>0.04</v>
      </c>
      <c r="H164" s="318">
        <v>2.0299999999999998</v>
      </c>
      <c r="I164" s="321">
        <v>2.2799999999999998</v>
      </c>
      <c r="J164" s="25">
        <v>5.3999999999999999E-2</v>
      </c>
    </row>
    <row r="165" spans="1:10" ht="35.049999999999997" customHeight="1" x14ac:dyDescent="0.3">
      <c r="A165" s="317" t="s">
        <v>897</v>
      </c>
      <c r="B165" s="24"/>
      <c r="C165" s="327">
        <v>0</v>
      </c>
      <c r="D165" s="80">
        <v>0.52</v>
      </c>
      <c r="E165" s="81">
        <v>1.4E-2</v>
      </c>
      <c r="F165" s="82">
        <v>0</v>
      </c>
      <c r="G165" s="318">
        <v>0.04</v>
      </c>
      <c r="H165" s="318">
        <v>2.0299999999999998</v>
      </c>
      <c r="I165" s="321">
        <v>2.2799999999999998</v>
      </c>
      <c r="J165" s="25">
        <v>5.3999999999999999E-2</v>
      </c>
    </row>
    <row r="166" spans="1:10" ht="35.049999999999997" customHeight="1" x14ac:dyDescent="0.3">
      <c r="A166" s="317" t="s">
        <v>898</v>
      </c>
      <c r="B166" s="24"/>
      <c r="C166" s="327">
        <v>0</v>
      </c>
      <c r="D166" s="80">
        <v>0.51700000000000002</v>
      </c>
      <c r="E166" s="81">
        <v>1.0999999999999999E-2</v>
      </c>
      <c r="F166" s="82">
        <v>0</v>
      </c>
      <c r="G166" s="318">
        <v>0.04</v>
      </c>
      <c r="H166" s="318">
        <v>2.0299999999999998</v>
      </c>
      <c r="I166" s="321">
        <v>2.2799999999999998</v>
      </c>
      <c r="J166" s="25">
        <v>5.3999999999999999E-2</v>
      </c>
    </row>
    <row r="167" spans="1:10" ht="35.049999999999997" customHeight="1" x14ac:dyDescent="0.3">
      <c r="A167" s="317" t="s">
        <v>585</v>
      </c>
      <c r="B167" s="24"/>
      <c r="C167" s="315" t="s">
        <v>608</v>
      </c>
      <c r="D167" s="83">
        <v>5.2939999999999996</v>
      </c>
      <c r="E167" s="84">
        <v>0.39400000000000002</v>
      </c>
      <c r="F167" s="82">
        <v>0.05</v>
      </c>
      <c r="G167" s="319"/>
      <c r="H167" s="319"/>
      <c r="I167" s="320"/>
      <c r="J167" s="26"/>
    </row>
    <row r="168" spans="1:10" ht="35.049999999999997" customHeight="1" x14ac:dyDescent="0.3">
      <c r="A168" s="317" t="s">
        <v>697</v>
      </c>
      <c r="B168" s="24"/>
      <c r="C168" s="327">
        <v>0</v>
      </c>
      <c r="D168" s="80">
        <v>-1.252</v>
      </c>
      <c r="E168" s="81">
        <v>-0.23599999999999999</v>
      </c>
      <c r="F168" s="82">
        <v>-8.0000000000000002E-3</v>
      </c>
      <c r="G168" s="318">
        <v>0</v>
      </c>
      <c r="H168" s="319"/>
      <c r="I168" s="320"/>
      <c r="J168" s="26"/>
    </row>
    <row r="169" spans="1:10" ht="35.049999999999997" customHeight="1" x14ac:dyDescent="0.3">
      <c r="A169" s="317" t="s">
        <v>698</v>
      </c>
      <c r="B169" s="323"/>
      <c r="C169" s="327">
        <v>0</v>
      </c>
      <c r="D169" s="80">
        <v>-1.2210000000000001</v>
      </c>
      <c r="E169" s="81">
        <v>-0.23300000000000001</v>
      </c>
      <c r="F169" s="82">
        <v>-8.0000000000000002E-3</v>
      </c>
      <c r="G169" s="318">
        <v>0</v>
      </c>
      <c r="H169" s="319"/>
      <c r="I169" s="320"/>
      <c r="J169" s="26"/>
    </row>
    <row r="170" spans="1:10" ht="35.049999999999997" customHeight="1" x14ac:dyDescent="0.3">
      <c r="A170" s="317" t="s">
        <v>699</v>
      </c>
      <c r="B170" s="24"/>
      <c r="C170" s="327">
        <v>0</v>
      </c>
      <c r="D170" s="80">
        <v>-1.252</v>
      </c>
      <c r="E170" s="81">
        <v>-0.23599999999999999</v>
      </c>
      <c r="F170" s="82">
        <v>-8.0000000000000002E-3</v>
      </c>
      <c r="G170" s="318">
        <v>0</v>
      </c>
      <c r="H170" s="319"/>
      <c r="I170" s="320"/>
      <c r="J170" s="25">
        <v>8.5999999999999993E-2</v>
      </c>
    </row>
    <row r="171" spans="1:10" ht="35.049999999999997" customHeight="1" x14ac:dyDescent="0.3">
      <c r="A171" s="317" t="s">
        <v>700</v>
      </c>
      <c r="B171" s="24"/>
      <c r="C171" s="327">
        <v>0</v>
      </c>
      <c r="D171" s="80">
        <v>-1.2210000000000001</v>
      </c>
      <c r="E171" s="81">
        <v>-0.23300000000000001</v>
      </c>
      <c r="F171" s="82">
        <v>-8.0000000000000002E-3</v>
      </c>
      <c r="G171" s="318">
        <v>0</v>
      </c>
      <c r="H171" s="319"/>
      <c r="I171" s="320"/>
      <c r="J171" s="25">
        <v>8.5000000000000006E-2</v>
      </c>
    </row>
    <row r="172" spans="1:10" ht="35.049999999999997" customHeight="1" x14ac:dyDescent="0.3">
      <c r="A172" s="317" t="s">
        <v>701</v>
      </c>
      <c r="B172" s="24"/>
      <c r="C172" s="327">
        <v>0</v>
      </c>
      <c r="D172" s="80">
        <v>-1.0229999999999999</v>
      </c>
      <c r="E172" s="81">
        <v>-0.20599999999999999</v>
      </c>
      <c r="F172" s="82">
        <v>-8.0000000000000002E-3</v>
      </c>
      <c r="G172" s="318">
        <v>2.2999999999999998</v>
      </c>
      <c r="H172" s="319"/>
      <c r="I172" s="320"/>
      <c r="J172" s="25">
        <v>9.7000000000000003E-2</v>
      </c>
    </row>
    <row r="173" spans="1:10" ht="35.049999999999997" customHeight="1" x14ac:dyDescent="0.3">
      <c r="A173" s="317" t="s">
        <v>899</v>
      </c>
      <c r="B173" s="24"/>
      <c r="C173" s="352" t="s">
        <v>630</v>
      </c>
      <c r="D173" s="80">
        <v>0.72299999999999998</v>
      </c>
      <c r="E173" s="81">
        <v>0.13600000000000001</v>
      </c>
      <c r="F173" s="82">
        <v>4.0000000000000001E-3</v>
      </c>
      <c r="G173" s="318">
        <v>0.19</v>
      </c>
      <c r="H173" s="319"/>
      <c r="I173" s="320"/>
      <c r="J173" s="26"/>
    </row>
    <row r="174" spans="1:10" ht="35.049999999999997" customHeight="1" x14ac:dyDescent="0.3">
      <c r="A174" s="317" t="s">
        <v>900</v>
      </c>
      <c r="B174" s="24"/>
      <c r="C174" s="300" t="s">
        <v>567</v>
      </c>
      <c r="D174" s="80">
        <v>0.72299999999999998</v>
      </c>
      <c r="E174" s="81">
        <v>0.13600000000000001</v>
      </c>
      <c r="F174" s="82">
        <v>4.0000000000000001E-3</v>
      </c>
      <c r="G174" s="319"/>
      <c r="H174" s="319"/>
      <c r="I174" s="320"/>
      <c r="J174" s="26"/>
    </row>
    <row r="175" spans="1:10" ht="35.049999999999997" customHeight="1" x14ac:dyDescent="0.3">
      <c r="A175" s="317" t="s">
        <v>901</v>
      </c>
      <c r="B175" s="24"/>
      <c r="C175" s="330" t="s">
        <v>631</v>
      </c>
      <c r="D175" s="80">
        <v>0.442</v>
      </c>
      <c r="E175" s="81">
        <v>8.3000000000000004E-2</v>
      </c>
      <c r="F175" s="82">
        <v>3.0000000000000001E-3</v>
      </c>
      <c r="G175" s="318">
        <v>0.28999999999999998</v>
      </c>
      <c r="H175" s="319"/>
      <c r="I175" s="320"/>
      <c r="J175" s="26"/>
    </row>
    <row r="176" spans="1:10" ht="35.049999999999997" customHeight="1" x14ac:dyDescent="0.3">
      <c r="A176" s="317" t="s">
        <v>902</v>
      </c>
      <c r="B176" s="24"/>
      <c r="C176" s="330" t="s">
        <v>631</v>
      </c>
      <c r="D176" s="80">
        <v>0.442</v>
      </c>
      <c r="E176" s="81">
        <v>8.3000000000000004E-2</v>
      </c>
      <c r="F176" s="82">
        <v>3.0000000000000001E-3</v>
      </c>
      <c r="G176" s="318">
        <v>0.23</v>
      </c>
      <c r="H176" s="319"/>
      <c r="I176" s="320"/>
      <c r="J176" s="26"/>
    </row>
    <row r="177" spans="1:10" ht="35.049999999999997" customHeight="1" x14ac:dyDescent="0.3">
      <c r="A177" s="317" t="s">
        <v>903</v>
      </c>
      <c r="B177" s="24"/>
      <c r="C177" s="330" t="s">
        <v>631</v>
      </c>
      <c r="D177" s="80">
        <v>0.432</v>
      </c>
      <c r="E177" s="81">
        <v>7.3999999999999996E-2</v>
      </c>
      <c r="F177" s="82">
        <v>0</v>
      </c>
      <c r="G177" s="318">
        <v>0.05</v>
      </c>
      <c r="H177" s="319"/>
      <c r="I177" s="320"/>
      <c r="J177" s="26"/>
    </row>
    <row r="178" spans="1:10" ht="35.049999999999997" customHeight="1" x14ac:dyDescent="0.3">
      <c r="A178" s="317" t="s">
        <v>904</v>
      </c>
      <c r="B178" s="24"/>
      <c r="C178" s="330" t="s">
        <v>631</v>
      </c>
      <c r="D178" s="80">
        <v>0.42099999999999999</v>
      </c>
      <c r="E178" s="81">
        <v>6.2E-2</v>
      </c>
      <c r="F178" s="82">
        <v>0</v>
      </c>
      <c r="G178" s="318">
        <v>0.05</v>
      </c>
      <c r="H178" s="319"/>
      <c r="I178" s="320"/>
      <c r="J178" s="26"/>
    </row>
    <row r="179" spans="1:10" ht="35.049999999999997" customHeight="1" x14ac:dyDescent="0.3">
      <c r="A179" s="317" t="s">
        <v>905</v>
      </c>
      <c r="B179" s="24"/>
      <c r="C179" s="330" t="s">
        <v>631</v>
      </c>
      <c r="D179" s="80">
        <v>0.41499999999999998</v>
      </c>
      <c r="E179" s="81">
        <v>5.7000000000000002E-2</v>
      </c>
      <c r="F179" s="82">
        <v>0</v>
      </c>
      <c r="G179" s="318">
        <v>0.05</v>
      </c>
      <c r="H179" s="319"/>
      <c r="I179" s="320"/>
      <c r="J179" s="26"/>
    </row>
    <row r="180" spans="1:10" ht="35.049999999999997" customHeight="1" x14ac:dyDescent="0.3">
      <c r="A180" s="317" t="s">
        <v>586</v>
      </c>
      <c r="B180" s="24"/>
      <c r="C180" s="300" t="s">
        <v>569</v>
      </c>
      <c r="D180" s="80">
        <v>0.442</v>
      </c>
      <c r="E180" s="81">
        <v>8.3000000000000004E-2</v>
      </c>
      <c r="F180" s="82">
        <v>3.0000000000000001E-3</v>
      </c>
      <c r="G180" s="319"/>
      <c r="H180" s="319"/>
      <c r="I180" s="320"/>
      <c r="J180" s="26"/>
    </row>
    <row r="181" spans="1:10" ht="35.049999999999997" customHeight="1" x14ac:dyDescent="0.3">
      <c r="A181" s="317" t="s">
        <v>906</v>
      </c>
      <c r="B181" s="24"/>
      <c r="C181" s="327">
        <v>0</v>
      </c>
      <c r="D181" s="80">
        <v>0.36399999999999999</v>
      </c>
      <c r="E181" s="81">
        <v>7.0000000000000007E-2</v>
      </c>
      <c r="F181" s="82">
        <v>2E-3</v>
      </c>
      <c r="G181" s="318">
        <v>0.65</v>
      </c>
      <c r="H181" s="318">
        <v>0.33</v>
      </c>
      <c r="I181" s="321">
        <v>0.51</v>
      </c>
      <c r="J181" s="25">
        <v>3.1E-2</v>
      </c>
    </row>
    <row r="182" spans="1:10" ht="35.049999999999997" customHeight="1" x14ac:dyDescent="0.3">
      <c r="A182" s="317" t="s">
        <v>907</v>
      </c>
      <c r="B182" s="24"/>
      <c r="C182" s="327">
        <v>0</v>
      </c>
      <c r="D182" s="80">
        <v>0.33500000000000002</v>
      </c>
      <c r="E182" s="81">
        <v>4.1000000000000002E-2</v>
      </c>
      <c r="F182" s="82">
        <v>0</v>
      </c>
      <c r="G182" s="318">
        <v>0.21</v>
      </c>
      <c r="H182" s="318">
        <v>0.33</v>
      </c>
      <c r="I182" s="321">
        <v>0.51</v>
      </c>
      <c r="J182" s="25">
        <v>3.1E-2</v>
      </c>
    </row>
    <row r="183" spans="1:10" ht="35.049999999999997" customHeight="1" x14ac:dyDescent="0.3">
      <c r="A183" s="317" t="s">
        <v>908</v>
      </c>
      <c r="B183" s="24"/>
      <c r="C183" s="327">
        <v>0</v>
      </c>
      <c r="D183" s="80">
        <v>0.33400000000000002</v>
      </c>
      <c r="E183" s="81">
        <v>0.04</v>
      </c>
      <c r="F183" s="82">
        <v>0</v>
      </c>
      <c r="G183" s="318">
        <v>0.21</v>
      </c>
      <c r="H183" s="318">
        <v>0.33</v>
      </c>
      <c r="I183" s="321">
        <v>0.51</v>
      </c>
      <c r="J183" s="25">
        <v>3.1E-2</v>
      </c>
    </row>
    <row r="184" spans="1:10" ht="35.049999999999997" customHeight="1" x14ac:dyDescent="0.3">
      <c r="A184" s="317" t="s">
        <v>909</v>
      </c>
      <c r="B184" s="24"/>
      <c r="C184" s="327">
        <v>0</v>
      </c>
      <c r="D184" s="80">
        <v>0.33400000000000002</v>
      </c>
      <c r="E184" s="81">
        <v>0.04</v>
      </c>
      <c r="F184" s="82">
        <v>0</v>
      </c>
      <c r="G184" s="318">
        <v>0.21</v>
      </c>
      <c r="H184" s="318">
        <v>0.33</v>
      </c>
      <c r="I184" s="321">
        <v>0.51</v>
      </c>
      <c r="J184" s="25">
        <v>3.1E-2</v>
      </c>
    </row>
    <row r="185" spans="1:10" ht="35.049999999999997" customHeight="1" x14ac:dyDescent="0.3">
      <c r="A185" s="317" t="s">
        <v>910</v>
      </c>
      <c r="B185" s="24"/>
      <c r="C185" s="327">
        <v>0</v>
      </c>
      <c r="D185" s="80">
        <v>0.33300000000000002</v>
      </c>
      <c r="E185" s="81">
        <v>3.9E-2</v>
      </c>
      <c r="F185" s="82">
        <v>0</v>
      </c>
      <c r="G185" s="318">
        <v>0.21</v>
      </c>
      <c r="H185" s="318">
        <v>0.33</v>
      </c>
      <c r="I185" s="321">
        <v>0.51</v>
      </c>
      <c r="J185" s="25">
        <v>3.1E-2</v>
      </c>
    </row>
    <row r="186" spans="1:10" ht="35.049999999999997" customHeight="1" x14ac:dyDescent="0.3">
      <c r="A186" s="317" t="s">
        <v>911</v>
      </c>
      <c r="B186" s="24"/>
      <c r="C186" s="327">
        <v>0</v>
      </c>
      <c r="D186" s="80">
        <v>0.34100000000000003</v>
      </c>
      <c r="E186" s="81">
        <v>6.9000000000000006E-2</v>
      </c>
      <c r="F186" s="82">
        <v>3.0000000000000001E-3</v>
      </c>
      <c r="G186" s="318">
        <v>0.66</v>
      </c>
      <c r="H186" s="318">
        <v>0.79</v>
      </c>
      <c r="I186" s="321">
        <v>0.9</v>
      </c>
      <c r="J186" s="25">
        <v>2.5000000000000001E-2</v>
      </c>
    </row>
    <row r="187" spans="1:10" ht="35.049999999999997" customHeight="1" x14ac:dyDescent="0.3">
      <c r="A187" s="317" t="s">
        <v>912</v>
      </c>
      <c r="B187" s="24"/>
      <c r="C187" s="327">
        <v>0</v>
      </c>
      <c r="D187" s="80">
        <v>0.30199999999999999</v>
      </c>
      <c r="E187" s="81">
        <v>2.9000000000000001E-2</v>
      </c>
      <c r="F187" s="82">
        <v>0</v>
      </c>
      <c r="G187" s="318">
        <v>0.05</v>
      </c>
      <c r="H187" s="318">
        <v>0.79</v>
      </c>
      <c r="I187" s="321">
        <v>0.9</v>
      </c>
      <c r="J187" s="25">
        <v>2.5000000000000001E-2</v>
      </c>
    </row>
    <row r="188" spans="1:10" ht="35.049999999999997" customHeight="1" x14ac:dyDescent="0.3">
      <c r="A188" s="317" t="s">
        <v>913</v>
      </c>
      <c r="B188" s="24"/>
      <c r="C188" s="327">
        <v>0</v>
      </c>
      <c r="D188" s="80">
        <v>0.30099999999999999</v>
      </c>
      <c r="E188" s="81">
        <v>2.8000000000000001E-2</v>
      </c>
      <c r="F188" s="82">
        <v>0</v>
      </c>
      <c r="G188" s="318">
        <v>0.05</v>
      </c>
      <c r="H188" s="318">
        <v>0.79</v>
      </c>
      <c r="I188" s="321">
        <v>0.9</v>
      </c>
      <c r="J188" s="25">
        <v>2.5000000000000001E-2</v>
      </c>
    </row>
    <row r="189" spans="1:10" ht="35.049999999999997" customHeight="1" x14ac:dyDescent="0.3">
      <c r="A189" s="317" t="s">
        <v>914</v>
      </c>
      <c r="B189" s="24"/>
      <c r="C189" s="327">
        <v>0</v>
      </c>
      <c r="D189" s="80">
        <v>0.3</v>
      </c>
      <c r="E189" s="81">
        <v>2.7E-2</v>
      </c>
      <c r="F189" s="82">
        <v>0</v>
      </c>
      <c r="G189" s="318">
        <v>0.05</v>
      </c>
      <c r="H189" s="318">
        <v>0.79</v>
      </c>
      <c r="I189" s="321">
        <v>0.9</v>
      </c>
      <c r="J189" s="25">
        <v>2.5000000000000001E-2</v>
      </c>
    </row>
    <row r="190" spans="1:10" ht="35.049999999999997" customHeight="1" x14ac:dyDescent="0.3">
      <c r="A190" s="317" t="s">
        <v>915</v>
      </c>
      <c r="B190" s="24"/>
      <c r="C190" s="327">
        <v>0</v>
      </c>
      <c r="D190" s="80">
        <v>0.29899999999999999</v>
      </c>
      <c r="E190" s="81">
        <v>2.5999999999999999E-2</v>
      </c>
      <c r="F190" s="82">
        <v>0</v>
      </c>
      <c r="G190" s="318">
        <v>0.05</v>
      </c>
      <c r="H190" s="318">
        <v>0.79</v>
      </c>
      <c r="I190" s="321">
        <v>0.9</v>
      </c>
      <c r="J190" s="25">
        <v>2.5000000000000001E-2</v>
      </c>
    </row>
    <row r="191" spans="1:10" ht="35.049999999999997" customHeight="1" x14ac:dyDescent="0.3">
      <c r="A191" s="317" t="s">
        <v>916</v>
      </c>
      <c r="B191" s="24"/>
      <c r="C191" s="327">
        <v>0</v>
      </c>
      <c r="D191" s="80">
        <v>0.27700000000000002</v>
      </c>
      <c r="E191" s="81">
        <v>5.3999999999999999E-2</v>
      </c>
      <c r="F191" s="82">
        <v>2E-3</v>
      </c>
      <c r="G191" s="318">
        <v>9.23</v>
      </c>
      <c r="H191" s="318">
        <v>0.9</v>
      </c>
      <c r="I191" s="321">
        <v>1.01</v>
      </c>
      <c r="J191" s="25">
        <v>2.4E-2</v>
      </c>
    </row>
    <row r="192" spans="1:10" ht="35.049999999999997" customHeight="1" x14ac:dyDescent="0.3">
      <c r="A192" s="317" t="s">
        <v>917</v>
      </c>
      <c r="B192" s="24"/>
      <c r="C192" s="327">
        <v>0</v>
      </c>
      <c r="D192" s="80">
        <v>0.23599999999999999</v>
      </c>
      <c r="E192" s="81">
        <v>1.2999999999999999E-2</v>
      </c>
      <c r="F192" s="82">
        <v>0</v>
      </c>
      <c r="G192" s="318">
        <v>0.05</v>
      </c>
      <c r="H192" s="318">
        <v>0.9</v>
      </c>
      <c r="I192" s="321">
        <v>1.01</v>
      </c>
      <c r="J192" s="25">
        <v>2.4E-2</v>
      </c>
    </row>
    <row r="193" spans="1:10" ht="35.049999999999997" customHeight="1" x14ac:dyDescent="0.3">
      <c r="A193" s="317" t="s">
        <v>918</v>
      </c>
      <c r="B193" s="24"/>
      <c r="C193" s="327">
        <v>0</v>
      </c>
      <c r="D193" s="80">
        <v>0.23100000000000001</v>
      </c>
      <c r="E193" s="81">
        <v>8.0000000000000002E-3</v>
      </c>
      <c r="F193" s="82">
        <v>0</v>
      </c>
      <c r="G193" s="318">
        <v>0.05</v>
      </c>
      <c r="H193" s="318">
        <v>0.9</v>
      </c>
      <c r="I193" s="321">
        <v>1.01</v>
      </c>
      <c r="J193" s="25">
        <v>2.4E-2</v>
      </c>
    </row>
    <row r="194" spans="1:10" ht="35.049999999999997" customHeight="1" x14ac:dyDescent="0.3">
      <c r="A194" s="317" t="s">
        <v>919</v>
      </c>
      <c r="B194" s="24"/>
      <c r="C194" s="327">
        <v>0</v>
      </c>
      <c r="D194" s="80">
        <v>0.23</v>
      </c>
      <c r="E194" s="81">
        <v>6.0000000000000001E-3</v>
      </c>
      <c r="F194" s="82">
        <v>0</v>
      </c>
      <c r="G194" s="318">
        <v>0.05</v>
      </c>
      <c r="H194" s="318">
        <v>0.9</v>
      </c>
      <c r="I194" s="321">
        <v>1.01</v>
      </c>
      <c r="J194" s="25">
        <v>2.4E-2</v>
      </c>
    </row>
    <row r="195" spans="1:10" ht="35.049999999999997" customHeight="1" x14ac:dyDescent="0.3">
      <c r="A195" s="317" t="s">
        <v>920</v>
      </c>
      <c r="B195" s="24"/>
      <c r="C195" s="327">
        <v>0</v>
      </c>
      <c r="D195" s="80">
        <v>0.22800000000000001</v>
      </c>
      <c r="E195" s="81">
        <v>5.0000000000000001E-3</v>
      </c>
      <c r="F195" s="82">
        <v>0</v>
      </c>
      <c r="G195" s="318">
        <v>0.05</v>
      </c>
      <c r="H195" s="318">
        <v>0.9</v>
      </c>
      <c r="I195" s="321">
        <v>1.01</v>
      </c>
      <c r="J195" s="25">
        <v>2.4E-2</v>
      </c>
    </row>
    <row r="196" spans="1:10" ht="35.049999999999997" customHeight="1" x14ac:dyDescent="0.3">
      <c r="A196" s="317" t="s">
        <v>587</v>
      </c>
      <c r="B196" s="24"/>
      <c r="C196" s="315" t="s">
        <v>608</v>
      </c>
      <c r="D196" s="83">
        <v>2.3370000000000002</v>
      </c>
      <c r="E196" s="84">
        <v>0.17399999999999999</v>
      </c>
      <c r="F196" s="82">
        <v>2.1999999999999999E-2</v>
      </c>
      <c r="G196" s="319"/>
      <c r="H196" s="319"/>
      <c r="I196" s="320"/>
      <c r="J196" s="26"/>
    </row>
    <row r="197" spans="1:10" ht="35.049999999999997" customHeight="1" x14ac:dyDescent="0.3">
      <c r="A197" s="317" t="s">
        <v>702</v>
      </c>
      <c r="B197" s="24"/>
      <c r="C197" s="327">
        <v>0</v>
      </c>
      <c r="D197" s="80">
        <v>-0.55200000000000005</v>
      </c>
      <c r="E197" s="81">
        <v>-0.104</v>
      </c>
      <c r="F197" s="82">
        <v>-3.0000000000000001E-3</v>
      </c>
      <c r="G197" s="318">
        <v>0</v>
      </c>
      <c r="H197" s="319"/>
      <c r="I197" s="320"/>
      <c r="J197" s="26"/>
    </row>
    <row r="198" spans="1:10" ht="35.049999999999997" customHeight="1" x14ac:dyDescent="0.3">
      <c r="A198" s="317" t="s">
        <v>703</v>
      </c>
      <c r="B198" s="323"/>
      <c r="C198" s="327">
        <v>0</v>
      </c>
      <c r="D198" s="80">
        <v>-0.53900000000000003</v>
      </c>
      <c r="E198" s="81">
        <v>-0.10299999999999999</v>
      </c>
      <c r="F198" s="82">
        <v>-3.0000000000000001E-3</v>
      </c>
      <c r="G198" s="318">
        <v>0</v>
      </c>
      <c r="H198" s="319"/>
      <c r="I198" s="320"/>
      <c r="J198" s="26"/>
    </row>
    <row r="199" spans="1:10" ht="35.049999999999997" customHeight="1" x14ac:dyDescent="0.3">
      <c r="A199" s="317" t="s">
        <v>704</v>
      </c>
      <c r="B199" s="24"/>
      <c r="C199" s="327">
        <v>0</v>
      </c>
      <c r="D199" s="80">
        <v>-0.55200000000000005</v>
      </c>
      <c r="E199" s="81">
        <v>-0.104</v>
      </c>
      <c r="F199" s="82">
        <v>-3.0000000000000001E-3</v>
      </c>
      <c r="G199" s="318">
        <v>0</v>
      </c>
      <c r="H199" s="319"/>
      <c r="I199" s="320"/>
      <c r="J199" s="25">
        <v>3.7999999999999999E-2</v>
      </c>
    </row>
    <row r="200" spans="1:10" ht="35.049999999999997" customHeight="1" x14ac:dyDescent="0.3">
      <c r="A200" s="317" t="s">
        <v>705</v>
      </c>
      <c r="B200" s="24"/>
      <c r="C200" s="327">
        <v>0</v>
      </c>
      <c r="D200" s="80">
        <v>-0.53900000000000003</v>
      </c>
      <c r="E200" s="81">
        <v>-0.10299999999999999</v>
      </c>
      <c r="F200" s="82">
        <v>-3.0000000000000001E-3</v>
      </c>
      <c r="G200" s="318">
        <v>0</v>
      </c>
      <c r="H200" s="319"/>
      <c r="I200" s="320"/>
      <c r="J200" s="25">
        <v>3.7999999999999999E-2</v>
      </c>
    </row>
    <row r="201" spans="1:10" ht="35.049999999999997" customHeight="1" x14ac:dyDescent="0.3">
      <c r="A201" s="317" t="s">
        <v>706</v>
      </c>
      <c r="B201" s="24"/>
      <c r="C201" s="327">
        <v>0</v>
      </c>
      <c r="D201" s="80">
        <v>-0.45200000000000001</v>
      </c>
      <c r="E201" s="81">
        <v>-9.0999999999999998E-2</v>
      </c>
      <c r="F201" s="82">
        <v>-3.0000000000000001E-3</v>
      </c>
      <c r="G201" s="318">
        <v>1.02</v>
      </c>
      <c r="H201" s="319"/>
      <c r="I201" s="320"/>
      <c r="J201" s="25">
        <v>4.2999999999999997E-2</v>
      </c>
    </row>
  </sheetData>
  <mergeCells count="11">
    <mergeCell ref="F5:G5"/>
    <mergeCell ref="A2:J2"/>
    <mergeCell ref="A4:D4"/>
    <mergeCell ref="F4:J4"/>
    <mergeCell ref="H10:J10"/>
    <mergeCell ref="F6:G6"/>
    <mergeCell ref="F7:G7"/>
    <mergeCell ref="B8:D8"/>
    <mergeCell ref="F8:G8"/>
    <mergeCell ref="F9:G9"/>
    <mergeCell ref="F10:G10"/>
  </mergeCells>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pageSetUpPr fitToPage="1"/>
  </sheetPr>
  <dimension ref="A1:Q201"/>
  <sheetViews>
    <sheetView topLeftCell="A184" zoomScale="50" zoomScaleNormal="50" zoomScaleSheetLayoutView="85" workbookViewId="0">
      <selection activeCell="E10" sqref="E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7" ht="40" customHeight="1" x14ac:dyDescent="0.3">
      <c r="A1" s="32" t="s">
        <v>19</v>
      </c>
      <c r="B1" s="3"/>
      <c r="C1" s="3"/>
      <c r="D1" s="3"/>
      <c r="F1" s="3"/>
      <c r="G1" s="3"/>
      <c r="H1" s="3"/>
      <c r="I1" s="3"/>
      <c r="J1" s="1"/>
      <c r="K1" s="1"/>
    </row>
    <row r="2" spans="1:17" ht="40" customHeight="1" x14ac:dyDescent="0.3">
      <c r="A2" s="527" t="str">
        <f>Overview!B4&amp;" - Effective from "&amp;Overview!D4&amp;" - Final LDNO tariffs in SP Manweb Area (GSP Group_D)"</f>
        <v>Indigo Power Limited - Effective from 1 April 2022 - Final LDNO tariffs in SP Manweb Area (GSP Group_D)</v>
      </c>
      <c r="B2" s="527"/>
      <c r="C2" s="527"/>
      <c r="D2" s="527"/>
      <c r="E2" s="527"/>
      <c r="F2" s="527"/>
      <c r="G2" s="527"/>
      <c r="H2" s="527"/>
      <c r="I2" s="527"/>
      <c r="J2" s="527"/>
    </row>
    <row r="3" spans="1:17" ht="40" customHeight="1" x14ac:dyDescent="0.3">
      <c r="A3" s="47"/>
      <c r="B3" s="47"/>
      <c r="C3" s="47"/>
      <c r="D3" s="47"/>
      <c r="E3" s="47"/>
      <c r="F3" s="47"/>
      <c r="G3" s="47"/>
      <c r="H3" s="47"/>
      <c r="I3" s="47"/>
      <c r="J3" s="47"/>
    </row>
    <row r="4" spans="1:17" ht="40" customHeight="1" x14ac:dyDescent="0.3">
      <c r="A4" s="434" t="s">
        <v>308</v>
      </c>
      <c r="B4" s="435"/>
      <c r="C4" s="435"/>
      <c r="D4" s="436"/>
      <c r="E4" s="51"/>
      <c r="F4" s="434" t="s">
        <v>307</v>
      </c>
      <c r="G4" s="435"/>
      <c r="H4" s="435"/>
      <c r="I4" s="435"/>
      <c r="J4" s="436"/>
      <c r="L4" s="3"/>
    </row>
    <row r="5" spans="1:17" ht="40" customHeight="1" x14ac:dyDescent="0.3">
      <c r="A5" s="378" t="s">
        <v>13</v>
      </c>
      <c r="B5" s="248" t="s">
        <v>299</v>
      </c>
      <c r="C5" s="255" t="s">
        <v>300</v>
      </c>
      <c r="D5" s="43" t="s">
        <v>301</v>
      </c>
      <c r="E5" s="46"/>
      <c r="F5" s="430"/>
      <c r="G5" s="431"/>
      <c r="H5" s="44" t="s">
        <v>305</v>
      </c>
      <c r="I5" s="45" t="s">
        <v>306</v>
      </c>
      <c r="J5" s="43" t="s">
        <v>301</v>
      </c>
      <c r="K5" s="46"/>
      <c r="L5" s="3"/>
      <c r="M5" s="3"/>
    </row>
    <row r="6" spans="1:17" ht="40" customHeight="1" x14ac:dyDescent="0.3">
      <c r="A6" s="102" t="str">
        <f>'Annex 1 LV and HV charges_D'!A6</f>
        <v>Monday to Friday 
(Including Bank Holidays)
All Year</v>
      </c>
      <c r="B6" s="13" t="str">
        <f>'Annex 1 LV and HV charges_D'!B6</f>
        <v>16.30 - 19.30</v>
      </c>
      <c r="C6" s="244" t="str">
        <f>'Annex 1 LV and HV charges_D'!C6</f>
        <v>08.00 - 16.30
19.30 - 22.30</v>
      </c>
      <c r="D6" s="85" t="str">
        <f>'Annex 1 LV and HV charges_D'!E6</f>
        <v>00.00 - 08.00
22.30 - 00.00</v>
      </c>
      <c r="E6" s="46"/>
      <c r="F6" s="437" t="str">
        <f>'Annex 1 LV and HV charges_D'!G6</f>
        <v>Monday to Friday 
(Including Bank Holidays)
June to August Inclusive</v>
      </c>
      <c r="G6" s="438" t="str">
        <f>'Annex 1 LV and HV charges_D'!H6</f>
        <v/>
      </c>
      <c r="H6" s="243" t="str">
        <f>'Annex 1 LV and HV charges_D'!I6</f>
        <v/>
      </c>
      <c r="I6" s="241" t="str">
        <f>'Annex 1 LV and HV charges_D'!J6</f>
        <v>08.00 - 22.30</v>
      </c>
      <c r="J6" s="85" t="str">
        <f>'Annex 1 LV and HV charges_D'!K6</f>
        <v>00.00 - 08.00
22.30 - 00.00</v>
      </c>
      <c r="K6" s="46"/>
      <c r="L6" s="3"/>
      <c r="M6" s="3"/>
    </row>
    <row r="7" spans="1:17" ht="40" customHeight="1" x14ac:dyDescent="0.3">
      <c r="A7" s="102" t="str">
        <f>'Annex 1 LV and HV charges_D'!A7</f>
        <v>Saturday and Sunday
All Year</v>
      </c>
      <c r="B7" s="243" t="str">
        <f>'Annex 1 LV and HV charges_D'!B7</f>
        <v/>
      </c>
      <c r="C7" s="175" t="str">
        <f>'Annex 1 LV and HV charges_D'!C7</f>
        <v>16.00 - 20.00</v>
      </c>
      <c r="D7" s="241" t="str">
        <f>'Annex 1 LV and HV charges_D'!E7</f>
        <v>00.00 - 16.00
20.00 - 00.00</v>
      </c>
      <c r="E7" s="46"/>
      <c r="F7" s="437" t="str">
        <f>'Annex 1 LV and HV charges_D'!G7</f>
        <v>Monday to Friday 
(Including Bank Holidays)
November to February Inclusive</v>
      </c>
      <c r="G7" s="438" t="str">
        <f>'Annex 1 LV and HV charges_D'!H7</f>
        <v/>
      </c>
      <c r="H7" s="13" t="str">
        <f>'Annex 1 LV and HV charges_D'!I7</f>
        <v>16.30 - 19.30</v>
      </c>
      <c r="I7" s="241" t="str">
        <f>'Annex 1 LV and HV charges_D'!J7</f>
        <v>08.00 - 16.30
19.30 - 22.30</v>
      </c>
      <c r="J7" s="85" t="str">
        <f>'Annex 1 LV and HV charges_D'!K7</f>
        <v>00.00 - 08.00
22.30 - 00.00</v>
      </c>
      <c r="K7" s="46"/>
      <c r="L7" s="3"/>
      <c r="M7" s="3"/>
    </row>
    <row r="8" spans="1:17" ht="40" customHeight="1" x14ac:dyDescent="0.3">
      <c r="A8" s="242" t="str">
        <f>'Annex 1 LV and HV charges_D'!A8</f>
        <v>Notes</v>
      </c>
      <c r="B8" s="437" t="str">
        <f>'Annex 1 LV and HV charges_D'!B8</f>
        <v>All the above times are in UK Clock time</v>
      </c>
      <c r="C8" s="446" t="str">
        <f>'Annex 1 LV and HV charges_D'!C8</f>
        <v/>
      </c>
      <c r="D8" s="438" t="str">
        <f>'Annex 1 LV and HV charges_D'!D8</f>
        <v/>
      </c>
      <c r="E8" s="46"/>
      <c r="F8" s="437" t="str">
        <f>'Annex 1 LV and HV charges_D'!G8</f>
        <v>Monday to Friday 
(Including Bank Holidays)
March, April, May and September, October</v>
      </c>
      <c r="G8" s="438" t="str">
        <f>'Annex 1 LV and HV charges_D'!H8</f>
        <v/>
      </c>
      <c r="H8" s="243" t="str">
        <f>'Annex 1 LV and HV charges_D'!I8</f>
        <v/>
      </c>
      <c r="I8" s="241" t="str">
        <f>'Annex 1 LV and HV charges_D'!J8</f>
        <v>08.00 - 22.30</v>
      </c>
      <c r="J8" s="85" t="str">
        <f>'Annex 1 LV and HV charges_D'!K8</f>
        <v>00.00 - 08.00
22.30 - 00.00</v>
      </c>
      <c r="K8" s="46"/>
      <c r="L8" s="3"/>
      <c r="M8" s="3"/>
    </row>
    <row r="9" spans="1:17" s="42" customFormat="1" ht="40" customHeight="1" x14ac:dyDescent="0.3">
      <c r="E9" s="48"/>
      <c r="F9" s="437" t="str">
        <f>'Annex 1 LV and HV charges_D'!G9</f>
        <v>Saturday and Sunday
All year</v>
      </c>
      <c r="G9" s="438" t="str">
        <f>'Annex 1 LV and HV charges_D'!H9</f>
        <v/>
      </c>
      <c r="H9" s="243" t="str">
        <f>'Annex 1 LV and HV charges_D'!I9</f>
        <v/>
      </c>
      <c r="I9" s="85" t="str">
        <f>'Annex 1 LV and HV charges_D'!J9</f>
        <v>16.00 - 20.00</v>
      </c>
      <c r="J9" s="85" t="str">
        <f>'Annex 1 LV and HV charges_D'!K9</f>
        <v>00:00-16:00
20:00-00:00</v>
      </c>
      <c r="K9" s="46"/>
      <c r="L9" s="31"/>
      <c r="M9" s="31"/>
    </row>
    <row r="10" spans="1:17" s="42" customFormat="1" ht="40" customHeight="1" x14ac:dyDescent="0.3">
      <c r="B10" s="46"/>
      <c r="C10" s="46"/>
      <c r="D10" s="46"/>
      <c r="E10" s="391" t="s">
        <v>480</v>
      </c>
      <c r="F10" s="437" t="str">
        <f>'Annex 1 LV and HV charges_D'!G10</f>
        <v>Notes</v>
      </c>
      <c r="G10" s="438" t="str">
        <f>'Annex 1 LV and HV charges_D'!H10</f>
        <v/>
      </c>
      <c r="H10" s="437" t="str">
        <f>'Annex 1 LV and HV charges_D'!I10</f>
        <v>All the above times are in UK Clock time</v>
      </c>
      <c r="I10" s="446" t="str">
        <f>'Annex 1 LV and HV charges_D'!J10</f>
        <v/>
      </c>
      <c r="J10" s="438" t="str">
        <f>'Annex 1 LV and HV charges_D'!K10</f>
        <v/>
      </c>
      <c r="K10" s="31"/>
      <c r="L10" s="31"/>
    </row>
    <row r="11" spans="1:17" ht="75" customHeight="1" x14ac:dyDescent="0.3">
      <c r="A11" s="18" t="s">
        <v>455</v>
      </c>
      <c r="B11" s="18" t="s">
        <v>31</v>
      </c>
      <c r="C11" s="111" t="s">
        <v>24</v>
      </c>
      <c r="D11" s="119" t="s">
        <v>571</v>
      </c>
      <c r="E11" s="119" t="s">
        <v>572</v>
      </c>
      <c r="F11" s="119" t="s">
        <v>573</v>
      </c>
      <c r="G11" s="111" t="s">
        <v>25</v>
      </c>
      <c r="H11" s="111" t="s">
        <v>26</v>
      </c>
      <c r="I11" s="111" t="s">
        <v>456</v>
      </c>
      <c r="J11" s="111" t="s">
        <v>270</v>
      </c>
    </row>
    <row r="12" spans="1:17" ht="35.049999999999997" customHeight="1" x14ac:dyDescent="0.3">
      <c r="A12" s="317" t="s">
        <v>777</v>
      </c>
      <c r="B12" s="17"/>
      <c r="C12" s="326"/>
      <c r="D12" s="80">
        <v>6.6820000000000004</v>
      </c>
      <c r="E12" s="81">
        <v>1.202</v>
      </c>
      <c r="F12" s="82">
        <v>0.13300000000000001</v>
      </c>
      <c r="G12" s="318">
        <v>19.32</v>
      </c>
      <c r="H12" s="319" t="s">
        <v>595</v>
      </c>
      <c r="I12" s="320" t="s">
        <v>595</v>
      </c>
      <c r="J12" s="26" t="s">
        <v>595</v>
      </c>
      <c r="K12" s="329"/>
      <c r="L12" s="328"/>
      <c r="M12" s="328"/>
      <c r="N12" s="328"/>
      <c r="O12" s="328"/>
      <c r="P12" s="328"/>
      <c r="Q12" s="328"/>
    </row>
    <row r="13" spans="1:17" ht="35.049999999999997" customHeight="1" x14ac:dyDescent="0.3">
      <c r="A13" s="317" t="s">
        <v>778</v>
      </c>
      <c r="B13" s="17"/>
      <c r="C13" s="326"/>
      <c r="D13" s="80">
        <v>6.6820000000000004</v>
      </c>
      <c r="E13" s="81">
        <v>1.202</v>
      </c>
      <c r="F13" s="82">
        <v>0.13300000000000001</v>
      </c>
      <c r="G13" s="319" t="s">
        <v>595</v>
      </c>
      <c r="H13" s="319" t="s">
        <v>595</v>
      </c>
      <c r="I13" s="320" t="s">
        <v>595</v>
      </c>
      <c r="J13" s="26" t="s">
        <v>595</v>
      </c>
      <c r="K13" s="329"/>
      <c r="L13" s="328"/>
      <c r="M13" s="328"/>
      <c r="N13" s="328"/>
      <c r="O13" s="328"/>
      <c r="P13" s="328"/>
      <c r="Q13" s="328"/>
    </row>
    <row r="14" spans="1:17" ht="35.049999999999997" customHeight="1" x14ac:dyDescent="0.3">
      <c r="A14" s="317" t="s">
        <v>779</v>
      </c>
      <c r="B14" s="17"/>
      <c r="C14" s="326"/>
      <c r="D14" s="80">
        <v>8.1489999999999991</v>
      </c>
      <c r="E14" s="81">
        <v>1.466</v>
      </c>
      <c r="F14" s="82">
        <v>0.16200000000000001</v>
      </c>
      <c r="G14" s="318">
        <v>3.3</v>
      </c>
      <c r="H14" s="319" t="s">
        <v>595</v>
      </c>
      <c r="I14" s="320" t="s">
        <v>595</v>
      </c>
      <c r="J14" s="26" t="s">
        <v>595</v>
      </c>
      <c r="K14" s="329"/>
      <c r="L14" s="328"/>
      <c r="M14" s="328"/>
      <c r="N14" s="328"/>
      <c r="O14" s="328"/>
      <c r="P14" s="328"/>
      <c r="Q14" s="328"/>
    </row>
    <row r="15" spans="1:17" ht="35.049999999999997" customHeight="1" x14ac:dyDescent="0.3">
      <c r="A15" s="317" t="s">
        <v>780</v>
      </c>
      <c r="B15" s="17"/>
      <c r="C15" s="326"/>
      <c r="D15" s="80">
        <v>8.1489999999999991</v>
      </c>
      <c r="E15" s="81">
        <v>1.466</v>
      </c>
      <c r="F15" s="82">
        <v>0.16200000000000001</v>
      </c>
      <c r="G15" s="318">
        <v>5.83</v>
      </c>
      <c r="H15" s="319" t="s">
        <v>595</v>
      </c>
      <c r="I15" s="320" t="s">
        <v>595</v>
      </c>
      <c r="J15" s="26" t="s">
        <v>595</v>
      </c>
      <c r="K15" s="329"/>
      <c r="L15" s="328"/>
      <c r="M15" s="328"/>
      <c r="N15" s="328"/>
      <c r="O15" s="328"/>
      <c r="P15" s="328"/>
      <c r="Q15" s="328"/>
    </row>
    <row r="16" spans="1:17" ht="35.049999999999997" customHeight="1" x14ac:dyDescent="0.3">
      <c r="A16" s="317" t="s">
        <v>781</v>
      </c>
      <c r="B16" s="17"/>
      <c r="C16" s="326"/>
      <c r="D16" s="80">
        <v>8.1489999999999991</v>
      </c>
      <c r="E16" s="81">
        <v>1.466</v>
      </c>
      <c r="F16" s="82">
        <v>0.16200000000000001</v>
      </c>
      <c r="G16" s="318">
        <v>16.97</v>
      </c>
      <c r="H16" s="319" t="s">
        <v>595</v>
      </c>
      <c r="I16" s="320" t="s">
        <v>595</v>
      </c>
      <c r="J16" s="26" t="s">
        <v>595</v>
      </c>
      <c r="K16" s="329"/>
      <c r="L16" s="328"/>
      <c r="M16" s="328"/>
      <c r="N16" s="328"/>
      <c r="O16" s="328"/>
      <c r="P16" s="328"/>
      <c r="Q16" s="328"/>
    </row>
    <row r="17" spans="1:17" ht="35.049999999999997" customHeight="1" x14ac:dyDescent="0.3">
      <c r="A17" s="317" t="s">
        <v>782</v>
      </c>
      <c r="B17" s="17"/>
      <c r="C17" s="326"/>
      <c r="D17" s="80">
        <v>8.1489999999999991</v>
      </c>
      <c r="E17" s="81">
        <v>1.466</v>
      </c>
      <c r="F17" s="82">
        <v>0.16200000000000001</v>
      </c>
      <c r="G17" s="318">
        <v>37.159999999999997</v>
      </c>
      <c r="H17" s="319" t="s">
        <v>595</v>
      </c>
      <c r="I17" s="320" t="s">
        <v>595</v>
      </c>
      <c r="J17" s="26" t="s">
        <v>595</v>
      </c>
      <c r="K17" s="329"/>
      <c r="L17" s="328"/>
      <c r="M17" s="328"/>
      <c r="N17" s="328"/>
      <c r="O17" s="328"/>
      <c r="P17" s="328"/>
      <c r="Q17" s="328"/>
    </row>
    <row r="18" spans="1:17" ht="35.049999999999997" customHeight="1" x14ac:dyDescent="0.3">
      <c r="A18" s="317" t="s">
        <v>783</v>
      </c>
      <c r="B18" s="17"/>
      <c r="C18" s="326"/>
      <c r="D18" s="80">
        <v>8.1489999999999991</v>
      </c>
      <c r="E18" s="81">
        <v>1.466</v>
      </c>
      <c r="F18" s="82">
        <v>0.16200000000000001</v>
      </c>
      <c r="G18" s="318">
        <v>112.51</v>
      </c>
      <c r="H18" s="319" t="s">
        <v>595</v>
      </c>
      <c r="I18" s="320" t="s">
        <v>595</v>
      </c>
      <c r="J18" s="26" t="s">
        <v>595</v>
      </c>
      <c r="K18" s="329"/>
      <c r="L18" s="328"/>
      <c r="M18" s="328"/>
      <c r="N18" s="328"/>
      <c r="O18" s="328"/>
      <c r="P18" s="328"/>
      <c r="Q18" s="328"/>
    </row>
    <row r="19" spans="1:17" ht="35.049999999999997" customHeight="1" x14ac:dyDescent="0.3">
      <c r="A19" s="317" t="s">
        <v>574</v>
      </c>
      <c r="B19" s="17"/>
      <c r="C19" s="326"/>
      <c r="D19" s="80">
        <v>8.1489999999999991</v>
      </c>
      <c r="E19" s="81">
        <v>1.466</v>
      </c>
      <c r="F19" s="82">
        <v>0.16200000000000001</v>
      </c>
      <c r="G19" s="319" t="s">
        <v>595</v>
      </c>
      <c r="H19" s="319" t="s">
        <v>595</v>
      </c>
      <c r="I19" s="320" t="s">
        <v>595</v>
      </c>
      <c r="J19" s="26" t="s">
        <v>595</v>
      </c>
      <c r="K19" s="329"/>
      <c r="L19" s="328"/>
      <c r="M19" s="328"/>
      <c r="N19" s="328"/>
      <c r="O19" s="328"/>
      <c r="P19" s="328"/>
      <c r="Q19" s="328"/>
    </row>
    <row r="20" spans="1:17" ht="35.049999999999997" customHeight="1" x14ac:dyDescent="0.3">
      <c r="A20" s="317" t="s">
        <v>784</v>
      </c>
      <c r="B20" s="17"/>
      <c r="C20" s="326"/>
      <c r="D20" s="80">
        <v>5.383</v>
      </c>
      <c r="E20" s="81">
        <v>0.89500000000000002</v>
      </c>
      <c r="F20" s="82">
        <v>0.10299999999999999</v>
      </c>
      <c r="G20" s="318">
        <v>12.95</v>
      </c>
      <c r="H20" s="318">
        <v>1.81</v>
      </c>
      <c r="I20" s="321">
        <v>3.09</v>
      </c>
      <c r="J20" s="25">
        <v>0.27</v>
      </c>
      <c r="K20" s="329"/>
      <c r="L20" s="328"/>
      <c r="M20" s="328"/>
      <c r="N20" s="328"/>
      <c r="O20" s="328"/>
      <c r="P20" s="328"/>
      <c r="Q20" s="328"/>
    </row>
    <row r="21" spans="1:17" ht="35.049999999999997" customHeight="1" x14ac:dyDescent="0.3">
      <c r="A21" s="317" t="s">
        <v>785</v>
      </c>
      <c r="B21" s="17"/>
      <c r="C21" s="326"/>
      <c r="D21" s="80">
        <v>5.383</v>
      </c>
      <c r="E21" s="81">
        <v>0.89500000000000002</v>
      </c>
      <c r="F21" s="82">
        <v>0.10299999999999999</v>
      </c>
      <c r="G21" s="318">
        <v>177.91</v>
      </c>
      <c r="H21" s="318">
        <v>1.81</v>
      </c>
      <c r="I21" s="321">
        <v>3.09</v>
      </c>
      <c r="J21" s="25">
        <v>0.27</v>
      </c>
      <c r="K21" s="329"/>
      <c r="L21" s="328"/>
      <c r="M21" s="328"/>
      <c r="N21" s="328"/>
      <c r="O21" s="328"/>
      <c r="P21" s="328"/>
      <c r="Q21" s="328"/>
    </row>
    <row r="22" spans="1:17" ht="35.049999999999997" customHeight="1" x14ac:dyDescent="0.3">
      <c r="A22" s="317" t="s">
        <v>786</v>
      </c>
      <c r="B22" s="17"/>
      <c r="C22" s="326"/>
      <c r="D22" s="80">
        <v>5.383</v>
      </c>
      <c r="E22" s="81">
        <v>0.89500000000000002</v>
      </c>
      <c r="F22" s="82">
        <v>0.10299999999999999</v>
      </c>
      <c r="G22" s="318">
        <v>392.4</v>
      </c>
      <c r="H22" s="318">
        <v>1.81</v>
      </c>
      <c r="I22" s="321">
        <v>3.09</v>
      </c>
      <c r="J22" s="25">
        <v>0.27</v>
      </c>
      <c r="K22" s="329"/>
      <c r="L22" s="328"/>
      <c r="M22" s="328"/>
      <c r="N22" s="328"/>
      <c r="O22" s="328"/>
      <c r="P22" s="328"/>
      <c r="Q22" s="328"/>
    </row>
    <row r="23" spans="1:17" ht="35.049999999999997" customHeight="1" x14ac:dyDescent="0.3">
      <c r="A23" s="317" t="s">
        <v>787</v>
      </c>
      <c r="B23" s="17"/>
      <c r="C23" s="326"/>
      <c r="D23" s="80">
        <v>5.383</v>
      </c>
      <c r="E23" s="81">
        <v>0.89500000000000002</v>
      </c>
      <c r="F23" s="82">
        <v>0.10299999999999999</v>
      </c>
      <c r="G23" s="318">
        <v>652.12</v>
      </c>
      <c r="H23" s="318">
        <v>1.81</v>
      </c>
      <c r="I23" s="321">
        <v>3.09</v>
      </c>
      <c r="J23" s="25">
        <v>0.27</v>
      </c>
      <c r="K23" s="329"/>
      <c r="L23" s="328"/>
      <c r="M23" s="328"/>
      <c r="N23" s="328"/>
      <c r="O23" s="328"/>
      <c r="P23" s="328"/>
      <c r="Q23" s="328"/>
    </row>
    <row r="24" spans="1:17" ht="35.049999999999997" customHeight="1" x14ac:dyDescent="0.3">
      <c r="A24" s="317" t="s">
        <v>788</v>
      </c>
      <c r="B24" s="17"/>
      <c r="C24" s="326"/>
      <c r="D24" s="80">
        <v>5.383</v>
      </c>
      <c r="E24" s="81">
        <v>0.89500000000000002</v>
      </c>
      <c r="F24" s="82">
        <v>0.10299999999999999</v>
      </c>
      <c r="G24" s="318">
        <v>1405.57</v>
      </c>
      <c r="H24" s="318">
        <v>1.81</v>
      </c>
      <c r="I24" s="321">
        <v>3.09</v>
      </c>
      <c r="J24" s="25">
        <v>0.27</v>
      </c>
      <c r="K24" s="329"/>
      <c r="L24" s="328"/>
      <c r="M24" s="328"/>
      <c r="N24" s="328"/>
      <c r="O24" s="328"/>
      <c r="P24" s="328"/>
      <c r="Q24" s="328"/>
    </row>
    <row r="25" spans="1:17" ht="35.049999999999997" customHeight="1" x14ac:dyDescent="0.3">
      <c r="A25" s="317" t="s">
        <v>575</v>
      </c>
      <c r="B25" s="17"/>
      <c r="C25" s="327"/>
      <c r="D25" s="83">
        <v>12.346</v>
      </c>
      <c r="E25" s="84">
        <v>2.5289999999999999</v>
      </c>
      <c r="F25" s="82">
        <v>1.08</v>
      </c>
      <c r="G25" s="319" t="s">
        <v>595</v>
      </c>
      <c r="H25" s="319" t="s">
        <v>595</v>
      </c>
      <c r="I25" s="320" t="s">
        <v>595</v>
      </c>
      <c r="J25" s="26" t="s">
        <v>595</v>
      </c>
      <c r="K25" s="329"/>
      <c r="L25" s="328"/>
      <c r="M25" s="328"/>
      <c r="N25" s="328"/>
      <c r="O25" s="328"/>
      <c r="P25" s="328"/>
      <c r="Q25" s="328"/>
    </row>
    <row r="26" spans="1:17" ht="35.049999999999997" customHeight="1" x14ac:dyDescent="0.3">
      <c r="A26" s="317" t="s">
        <v>677</v>
      </c>
      <c r="B26" s="17"/>
      <c r="C26" s="327"/>
      <c r="D26" s="80">
        <v>-8.0839999999999996</v>
      </c>
      <c r="E26" s="81">
        <v>-1.454</v>
      </c>
      <c r="F26" s="82">
        <v>-0.161</v>
      </c>
      <c r="G26" s="318" t="s">
        <v>712</v>
      </c>
      <c r="H26" s="319" t="s">
        <v>595</v>
      </c>
      <c r="I26" s="320" t="s">
        <v>595</v>
      </c>
      <c r="J26" s="26" t="s">
        <v>595</v>
      </c>
      <c r="K26" s="329"/>
      <c r="L26" s="328"/>
      <c r="M26" s="328"/>
      <c r="N26" s="328"/>
      <c r="O26" s="328"/>
      <c r="P26" s="328"/>
      <c r="Q26" s="328"/>
    </row>
    <row r="27" spans="1:17" ht="35.049999999999997" customHeight="1" x14ac:dyDescent="0.3">
      <c r="A27" s="317" t="s">
        <v>678</v>
      </c>
      <c r="B27" s="17"/>
      <c r="C27" s="327"/>
      <c r="D27" s="80">
        <v>-8.0839999999999996</v>
      </c>
      <c r="E27" s="81">
        <v>-1.454</v>
      </c>
      <c r="F27" s="82">
        <v>-0.161</v>
      </c>
      <c r="G27" s="318" t="s">
        <v>712</v>
      </c>
      <c r="H27" s="319" t="s">
        <v>595</v>
      </c>
      <c r="I27" s="320" t="s">
        <v>595</v>
      </c>
      <c r="J27" s="25">
        <v>0.373</v>
      </c>
      <c r="K27" s="329"/>
      <c r="L27" s="328"/>
      <c r="M27" s="328"/>
      <c r="N27" s="328"/>
      <c r="O27" s="328"/>
      <c r="P27" s="328"/>
      <c r="Q27" s="328"/>
    </row>
    <row r="28" spans="1:17" ht="35.049999999999997" customHeight="1" x14ac:dyDescent="0.3">
      <c r="A28" s="322" t="s">
        <v>789</v>
      </c>
      <c r="B28" s="17"/>
      <c r="C28" s="327"/>
      <c r="D28" s="80">
        <v>4.8579999999999997</v>
      </c>
      <c r="E28" s="81">
        <v>0.874</v>
      </c>
      <c r="F28" s="82">
        <v>9.7000000000000003E-2</v>
      </c>
      <c r="G28" s="318">
        <v>16.7</v>
      </c>
      <c r="H28" s="319" t="s">
        <v>595</v>
      </c>
      <c r="I28" s="320" t="s">
        <v>595</v>
      </c>
      <c r="J28" s="26" t="s">
        <v>595</v>
      </c>
      <c r="K28" s="329"/>
      <c r="L28" s="328"/>
      <c r="M28" s="328"/>
      <c r="N28" s="328"/>
      <c r="O28" s="328"/>
      <c r="P28" s="328"/>
      <c r="Q28" s="328"/>
    </row>
    <row r="29" spans="1:17" ht="35.049999999999997" customHeight="1" x14ac:dyDescent="0.3">
      <c r="A29" s="322" t="s">
        <v>790</v>
      </c>
      <c r="B29" s="17"/>
      <c r="C29" s="327"/>
      <c r="D29" s="80">
        <v>4.8579999999999997</v>
      </c>
      <c r="E29" s="81">
        <v>0.874</v>
      </c>
      <c r="F29" s="82">
        <v>9.7000000000000003E-2</v>
      </c>
      <c r="G29" s="319" t="s">
        <v>595</v>
      </c>
      <c r="H29" s="319" t="s">
        <v>595</v>
      </c>
      <c r="I29" s="320" t="s">
        <v>595</v>
      </c>
      <c r="J29" s="26" t="s">
        <v>595</v>
      </c>
      <c r="K29" s="329"/>
      <c r="L29" s="328"/>
      <c r="M29" s="328"/>
      <c r="N29" s="328"/>
      <c r="O29" s="328"/>
      <c r="P29" s="328"/>
      <c r="Q29" s="328"/>
    </row>
    <row r="30" spans="1:17" ht="35.049999999999997" customHeight="1" x14ac:dyDescent="0.3">
      <c r="A30" s="322" t="s">
        <v>791</v>
      </c>
      <c r="B30" s="17"/>
      <c r="C30" s="327"/>
      <c r="D30" s="80">
        <v>5.9249999999999998</v>
      </c>
      <c r="E30" s="81">
        <v>1.0660000000000001</v>
      </c>
      <c r="F30" s="82">
        <v>0.11799999999999999</v>
      </c>
      <c r="G30" s="318">
        <v>2.42</v>
      </c>
      <c r="H30" s="319" t="s">
        <v>595</v>
      </c>
      <c r="I30" s="320" t="s">
        <v>595</v>
      </c>
      <c r="J30" s="26" t="s">
        <v>595</v>
      </c>
      <c r="K30" s="329"/>
      <c r="L30" s="328"/>
      <c r="M30" s="328"/>
      <c r="N30" s="328"/>
      <c r="O30" s="328"/>
      <c r="P30" s="328"/>
      <c r="Q30" s="328"/>
    </row>
    <row r="31" spans="1:17" ht="35.049999999999997" customHeight="1" x14ac:dyDescent="0.3">
      <c r="A31" s="322" t="s">
        <v>792</v>
      </c>
      <c r="B31" s="17"/>
      <c r="C31" s="327"/>
      <c r="D31" s="80">
        <v>5.9249999999999998</v>
      </c>
      <c r="E31" s="81">
        <v>1.0660000000000001</v>
      </c>
      <c r="F31" s="82">
        <v>0.11799999999999999</v>
      </c>
      <c r="G31" s="318">
        <v>4.26</v>
      </c>
      <c r="H31" s="319" t="s">
        <v>595</v>
      </c>
      <c r="I31" s="320" t="s">
        <v>595</v>
      </c>
      <c r="J31" s="26" t="s">
        <v>595</v>
      </c>
      <c r="K31" s="329"/>
      <c r="L31" s="328"/>
      <c r="M31" s="328"/>
      <c r="N31" s="328"/>
      <c r="O31" s="328"/>
      <c r="P31" s="328"/>
      <c r="Q31" s="328"/>
    </row>
    <row r="32" spans="1:17" ht="35.049999999999997" customHeight="1" x14ac:dyDescent="0.3">
      <c r="A32" s="322" t="s">
        <v>793</v>
      </c>
      <c r="B32" s="17"/>
      <c r="C32" s="327"/>
      <c r="D32" s="80">
        <v>5.9249999999999998</v>
      </c>
      <c r="E32" s="81">
        <v>1.0660000000000001</v>
      </c>
      <c r="F32" s="82">
        <v>0.11799999999999999</v>
      </c>
      <c r="G32" s="318">
        <v>12.35</v>
      </c>
      <c r="H32" s="319" t="s">
        <v>595</v>
      </c>
      <c r="I32" s="320" t="s">
        <v>595</v>
      </c>
      <c r="J32" s="26" t="s">
        <v>595</v>
      </c>
      <c r="K32" s="329"/>
      <c r="L32" s="328"/>
      <c r="M32" s="328"/>
      <c r="N32" s="328"/>
      <c r="O32" s="328"/>
      <c r="P32" s="328"/>
      <c r="Q32" s="328"/>
    </row>
    <row r="33" spans="1:17" ht="35.049999999999997" customHeight="1" x14ac:dyDescent="0.3">
      <c r="A33" s="322" t="s">
        <v>794</v>
      </c>
      <c r="B33" s="17"/>
      <c r="C33" s="327"/>
      <c r="D33" s="80">
        <v>5.9249999999999998</v>
      </c>
      <c r="E33" s="81">
        <v>1.0660000000000001</v>
      </c>
      <c r="F33" s="82">
        <v>0.11799999999999999</v>
      </c>
      <c r="G33" s="318">
        <v>27.04</v>
      </c>
      <c r="H33" s="319" t="s">
        <v>595</v>
      </c>
      <c r="I33" s="320" t="s">
        <v>595</v>
      </c>
      <c r="J33" s="26" t="s">
        <v>595</v>
      </c>
      <c r="K33" s="329"/>
      <c r="L33" s="328"/>
      <c r="M33" s="328"/>
      <c r="N33" s="328"/>
      <c r="O33" s="328"/>
      <c r="P33" s="328"/>
      <c r="Q33" s="328"/>
    </row>
    <row r="34" spans="1:17" ht="35.049999999999997" customHeight="1" x14ac:dyDescent="0.3">
      <c r="A34" s="322" t="s">
        <v>795</v>
      </c>
      <c r="B34" s="17"/>
      <c r="C34" s="327"/>
      <c r="D34" s="80">
        <v>5.9249999999999998</v>
      </c>
      <c r="E34" s="81">
        <v>1.0660000000000001</v>
      </c>
      <c r="F34" s="82">
        <v>0.11799999999999999</v>
      </c>
      <c r="G34" s="318">
        <v>81.819999999999993</v>
      </c>
      <c r="H34" s="319" t="s">
        <v>595</v>
      </c>
      <c r="I34" s="320" t="s">
        <v>595</v>
      </c>
      <c r="J34" s="26" t="s">
        <v>595</v>
      </c>
      <c r="K34" s="329"/>
      <c r="L34" s="328"/>
      <c r="M34" s="328"/>
      <c r="N34" s="328"/>
      <c r="O34" s="328"/>
      <c r="P34" s="328"/>
      <c r="Q34" s="328"/>
    </row>
    <row r="35" spans="1:17" ht="35.049999999999997" customHeight="1" x14ac:dyDescent="0.3">
      <c r="A35" s="322" t="s">
        <v>576</v>
      </c>
      <c r="B35" s="17"/>
      <c r="C35" s="327"/>
      <c r="D35" s="80">
        <v>5.9249999999999998</v>
      </c>
      <c r="E35" s="81">
        <v>1.0660000000000001</v>
      </c>
      <c r="F35" s="82">
        <v>0.11799999999999999</v>
      </c>
      <c r="G35" s="319" t="s">
        <v>595</v>
      </c>
      <c r="H35" s="319" t="s">
        <v>595</v>
      </c>
      <c r="I35" s="320" t="s">
        <v>595</v>
      </c>
      <c r="J35" s="26" t="s">
        <v>595</v>
      </c>
      <c r="K35" s="329"/>
      <c r="L35" s="328"/>
      <c r="M35" s="328"/>
      <c r="N35" s="328"/>
      <c r="O35" s="328"/>
      <c r="P35" s="328"/>
      <c r="Q35" s="328"/>
    </row>
    <row r="36" spans="1:17" ht="35.049999999999997" customHeight="1" x14ac:dyDescent="0.3">
      <c r="A36" s="322" t="s">
        <v>796</v>
      </c>
      <c r="B36" s="17"/>
      <c r="C36" s="327"/>
      <c r="D36" s="80">
        <v>3.9140000000000001</v>
      </c>
      <c r="E36" s="81">
        <v>0.65100000000000002</v>
      </c>
      <c r="F36" s="82">
        <v>7.4999999999999997E-2</v>
      </c>
      <c r="G36" s="318">
        <v>9.44</v>
      </c>
      <c r="H36" s="318">
        <v>1.32</v>
      </c>
      <c r="I36" s="321">
        <v>2.2400000000000002</v>
      </c>
      <c r="J36" s="25">
        <v>0.19600000000000001</v>
      </c>
      <c r="K36" s="329"/>
      <c r="L36" s="328"/>
      <c r="M36" s="328"/>
      <c r="N36" s="328"/>
      <c r="O36" s="328"/>
      <c r="P36" s="328"/>
      <c r="Q36" s="328"/>
    </row>
    <row r="37" spans="1:17" ht="35.049999999999997" customHeight="1" x14ac:dyDescent="0.3">
      <c r="A37" s="322" t="s">
        <v>797</v>
      </c>
      <c r="B37" s="17"/>
      <c r="C37" s="327"/>
      <c r="D37" s="80">
        <v>3.9140000000000001</v>
      </c>
      <c r="E37" s="81">
        <v>0.65100000000000002</v>
      </c>
      <c r="F37" s="82">
        <v>7.4999999999999997E-2</v>
      </c>
      <c r="G37" s="318">
        <v>129.37</v>
      </c>
      <c r="H37" s="318">
        <v>1.32</v>
      </c>
      <c r="I37" s="321">
        <v>2.2400000000000002</v>
      </c>
      <c r="J37" s="25">
        <v>0.19600000000000001</v>
      </c>
      <c r="K37" s="329"/>
      <c r="L37" s="328"/>
      <c r="M37" s="328"/>
      <c r="N37" s="328"/>
      <c r="O37" s="328"/>
      <c r="P37" s="328"/>
      <c r="Q37" s="328"/>
    </row>
    <row r="38" spans="1:17" ht="35.049999999999997" customHeight="1" x14ac:dyDescent="0.3">
      <c r="A38" s="322" t="s">
        <v>798</v>
      </c>
      <c r="B38" s="17"/>
      <c r="C38" s="327"/>
      <c r="D38" s="80">
        <v>3.9140000000000001</v>
      </c>
      <c r="E38" s="81">
        <v>0.65100000000000002</v>
      </c>
      <c r="F38" s="82">
        <v>7.4999999999999997E-2</v>
      </c>
      <c r="G38" s="318">
        <v>285.33</v>
      </c>
      <c r="H38" s="318">
        <v>1.32</v>
      </c>
      <c r="I38" s="321">
        <v>2.2400000000000002</v>
      </c>
      <c r="J38" s="25">
        <v>0.19600000000000001</v>
      </c>
      <c r="K38" s="329"/>
      <c r="L38" s="328"/>
      <c r="M38" s="328"/>
      <c r="N38" s="328"/>
      <c r="O38" s="328"/>
      <c r="P38" s="328"/>
      <c r="Q38" s="328"/>
    </row>
    <row r="39" spans="1:17" ht="35.049999999999997" customHeight="1" x14ac:dyDescent="0.3">
      <c r="A39" s="322" t="s">
        <v>799</v>
      </c>
      <c r="B39" s="17"/>
      <c r="C39" s="327"/>
      <c r="D39" s="80">
        <v>3.9140000000000001</v>
      </c>
      <c r="E39" s="81">
        <v>0.65100000000000002</v>
      </c>
      <c r="F39" s="82">
        <v>7.4999999999999997E-2</v>
      </c>
      <c r="G39" s="318">
        <v>474.16</v>
      </c>
      <c r="H39" s="318">
        <v>1.32</v>
      </c>
      <c r="I39" s="321">
        <v>2.2400000000000002</v>
      </c>
      <c r="J39" s="25">
        <v>0.19600000000000001</v>
      </c>
      <c r="K39" s="329"/>
      <c r="L39" s="328"/>
      <c r="M39" s="328"/>
      <c r="N39" s="328"/>
      <c r="O39" s="328"/>
      <c r="P39" s="328"/>
      <c r="Q39" s="328"/>
    </row>
    <row r="40" spans="1:17" ht="35.049999999999997" customHeight="1" x14ac:dyDescent="0.3">
      <c r="A40" s="322" t="s">
        <v>800</v>
      </c>
      <c r="B40" s="17"/>
      <c r="C40" s="327"/>
      <c r="D40" s="80">
        <v>3.9140000000000001</v>
      </c>
      <c r="E40" s="81">
        <v>0.65100000000000002</v>
      </c>
      <c r="F40" s="82">
        <v>7.4999999999999997E-2</v>
      </c>
      <c r="G40" s="318">
        <v>1021.97</v>
      </c>
      <c r="H40" s="318">
        <v>1.32</v>
      </c>
      <c r="I40" s="321">
        <v>2.2400000000000002</v>
      </c>
      <c r="J40" s="25">
        <v>0.19600000000000001</v>
      </c>
      <c r="K40" s="329"/>
      <c r="L40" s="328"/>
      <c r="M40" s="328"/>
      <c r="N40" s="328"/>
      <c r="O40" s="328"/>
      <c r="P40" s="328"/>
      <c r="Q40" s="328"/>
    </row>
    <row r="41" spans="1:17" ht="35.049999999999997" customHeight="1" x14ac:dyDescent="0.3">
      <c r="A41" s="322" t="s">
        <v>801</v>
      </c>
      <c r="B41" s="17"/>
      <c r="C41" s="327"/>
      <c r="D41" s="80">
        <v>5.0629999999999997</v>
      </c>
      <c r="E41" s="81">
        <v>0.68899999999999995</v>
      </c>
      <c r="F41" s="82">
        <v>8.7999999999999995E-2</v>
      </c>
      <c r="G41" s="318">
        <v>5.41</v>
      </c>
      <c r="H41" s="318">
        <v>4.21</v>
      </c>
      <c r="I41" s="321">
        <v>5.7</v>
      </c>
      <c r="J41" s="25">
        <v>0.21099999999999999</v>
      </c>
      <c r="K41" s="329"/>
      <c r="L41" s="328"/>
      <c r="M41" s="328"/>
      <c r="N41" s="328"/>
      <c r="O41" s="328"/>
      <c r="P41" s="328"/>
      <c r="Q41" s="328"/>
    </row>
    <row r="42" spans="1:17" ht="35.049999999999997" customHeight="1" x14ac:dyDescent="0.3">
      <c r="A42" s="322" t="s">
        <v>802</v>
      </c>
      <c r="B42" s="17"/>
      <c r="C42" s="327"/>
      <c r="D42" s="80">
        <v>5.0629999999999997</v>
      </c>
      <c r="E42" s="81">
        <v>0.68899999999999995</v>
      </c>
      <c r="F42" s="82">
        <v>8.7999999999999995E-2</v>
      </c>
      <c r="G42" s="318">
        <v>199.18</v>
      </c>
      <c r="H42" s="318">
        <v>4.21</v>
      </c>
      <c r="I42" s="321">
        <v>5.7</v>
      </c>
      <c r="J42" s="25">
        <v>0.21099999999999999</v>
      </c>
      <c r="K42" s="329"/>
      <c r="L42" s="328"/>
      <c r="M42" s="328"/>
      <c r="N42" s="328"/>
      <c r="O42" s="328"/>
      <c r="P42" s="328"/>
      <c r="Q42" s="328"/>
    </row>
    <row r="43" spans="1:17" ht="35.049999999999997" customHeight="1" x14ac:dyDescent="0.3">
      <c r="A43" s="322" t="s">
        <v>803</v>
      </c>
      <c r="B43" s="17"/>
      <c r="C43" s="327"/>
      <c r="D43" s="80">
        <v>5.0629999999999997</v>
      </c>
      <c r="E43" s="81">
        <v>0.68899999999999995</v>
      </c>
      <c r="F43" s="82">
        <v>8.7999999999999995E-2</v>
      </c>
      <c r="G43" s="318">
        <v>451.14</v>
      </c>
      <c r="H43" s="318">
        <v>4.21</v>
      </c>
      <c r="I43" s="321">
        <v>5.7</v>
      </c>
      <c r="J43" s="25">
        <v>0.21099999999999999</v>
      </c>
      <c r="K43" s="329"/>
      <c r="L43" s="328"/>
      <c r="M43" s="328"/>
      <c r="N43" s="328"/>
      <c r="O43" s="328"/>
      <c r="P43" s="328"/>
      <c r="Q43" s="328"/>
    </row>
    <row r="44" spans="1:17" ht="35.049999999999997" customHeight="1" x14ac:dyDescent="0.3">
      <c r="A44" s="322" t="s">
        <v>804</v>
      </c>
      <c r="B44" s="17"/>
      <c r="C44" s="327"/>
      <c r="D44" s="80">
        <v>5.0629999999999997</v>
      </c>
      <c r="E44" s="81">
        <v>0.68899999999999995</v>
      </c>
      <c r="F44" s="82">
        <v>8.7999999999999995E-2</v>
      </c>
      <c r="G44" s="318">
        <v>756.23</v>
      </c>
      <c r="H44" s="318">
        <v>4.21</v>
      </c>
      <c r="I44" s="321">
        <v>5.7</v>
      </c>
      <c r="J44" s="25">
        <v>0.21099999999999999</v>
      </c>
      <c r="K44" s="329"/>
      <c r="L44" s="328"/>
      <c r="M44" s="328"/>
      <c r="N44" s="328"/>
      <c r="O44" s="328"/>
      <c r="P44" s="328"/>
      <c r="Q44" s="328"/>
    </row>
    <row r="45" spans="1:17" ht="35.049999999999997" customHeight="1" x14ac:dyDescent="0.3">
      <c r="A45" s="322" t="s">
        <v>805</v>
      </c>
      <c r="B45" s="17"/>
      <c r="C45" s="327"/>
      <c r="D45" s="80">
        <v>5.0629999999999997</v>
      </c>
      <c r="E45" s="81">
        <v>0.68899999999999995</v>
      </c>
      <c r="F45" s="82">
        <v>8.7999999999999995E-2</v>
      </c>
      <c r="G45" s="318">
        <v>1641.29</v>
      </c>
      <c r="H45" s="318">
        <v>4.21</v>
      </c>
      <c r="I45" s="321">
        <v>5.7</v>
      </c>
      <c r="J45" s="25">
        <v>0.21099999999999999</v>
      </c>
      <c r="K45" s="329"/>
      <c r="L45" s="328"/>
      <c r="M45" s="328"/>
      <c r="N45" s="328"/>
      <c r="O45" s="328"/>
      <c r="P45" s="328"/>
      <c r="Q45" s="328"/>
    </row>
    <row r="46" spans="1:17" ht="35.049999999999997" customHeight="1" x14ac:dyDescent="0.3">
      <c r="A46" s="322" t="s">
        <v>806</v>
      </c>
      <c r="B46" s="17"/>
      <c r="C46" s="327"/>
      <c r="D46" s="80">
        <v>4.3019999999999996</v>
      </c>
      <c r="E46" s="81">
        <v>0.51400000000000001</v>
      </c>
      <c r="F46" s="82">
        <v>6.6000000000000003E-2</v>
      </c>
      <c r="G46" s="318">
        <v>91.46</v>
      </c>
      <c r="H46" s="318">
        <v>3.79</v>
      </c>
      <c r="I46" s="321">
        <v>5.99</v>
      </c>
      <c r="J46" s="25">
        <v>0.159</v>
      </c>
      <c r="K46" s="329"/>
      <c r="L46" s="328"/>
      <c r="M46" s="328"/>
      <c r="N46" s="328"/>
      <c r="O46" s="328"/>
      <c r="P46" s="328"/>
      <c r="Q46" s="328"/>
    </row>
    <row r="47" spans="1:17" ht="35.049999999999997" customHeight="1" x14ac:dyDescent="0.3">
      <c r="A47" s="322" t="s">
        <v>807</v>
      </c>
      <c r="B47" s="17"/>
      <c r="C47" s="327"/>
      <c r="D47" s="80">
        <v>4.3019999999999996</v>
      </c>
      <c r="E47" s="81">
        <v>0.51400000000000001</v>
      </c>
      <c r="F47" s="82">
        <v>6.6000000000000003E-2</v>
      </c>
      <c r="G47" s="318">
        <v>1342.52</v>
      </c>
      <c r="H47" s="318">
        <v>3.79</v>
      </c>
      <c r="I47" s="321">
        <v>5.99</v>
      </c>
      <c r="J47" s="25">
        <v>0.159</v>
      </c>
      <c r="K47" s="329"/>
      <c r="L47" s="328"/>
      <c r="M47" s="328"/>
      <c r="N47" s="328"/>
      <c r="O47" s="328"/>
      <c r="P47" s="328"/>
      <c r="Q47" s="328"/>
    </row>
    <row r="48" spans="1:17" ht="35.049999999999997" customHeight="1" x14ac:dyDescent="0.3">
      <c r="A48" s="322" t="s">
        <v>808</v>
      </c>
      <c r="B48" s="17"/>
      <c r="C48" s="327"/>
      <c r="D48" s="80">
        <v>4.3019999999999996</v>
      </c>
      <c r="E48" s="81">
        <v>0.51400000000000001</v>
      </c>
      <c r="F48" s="82">
        <v>6.6000000000000003E-2</v>
      </c>
      <c r="G48" s="318">
        <v>4745.1000000000004</v>
      </c>
      <c r="H48" s="318">
        <v>3.79</v>
      </c>
      <c r="I48" s="321">
        <v>5.99</v>
      </c>
      <c r="J48" s="25">
        <v>0.159</v>
      </c>
      <c r="K48" s="329"/>
      <c r="L48" s="328"/>
      <c r="M48" s="328"/>
      <c r="N48" s="328"/>
      <c r="O48" s="328"/>
      <c r="P48" s="328"/>
      <c r="Q48" s="328"/>
    </row>
    <row r="49" spans="1:17" ht="35.049999999999997" customHeight="1" x14ac:dyDescent="0.3">
      <c r="A49" s="322" t="s">
        <v>809</v>
      </c>
      <c r="B49" s="17"/>
      <c r="C49" s="327"/>
      <c r="D49" s="80">
        <v>4.3019999999999996</v>
      </c>
      <c r="E49" s="81">
        <v>0.51400000000000001</v>
      </c>
      <c r="F49" s="82">
        <v>6.6000000000000003E-2</v>
      </c>
      <c r="G49" s="318">
        <v>9516.6</v>
      </c>
      <c r="H49" s="318">
        <v>3.79</v>
      </c>
      <c r="I49" s="321">
        <v>5.99</v>
      </c>
      <c r="J49" s="25">
        <v>0.159</v>
      </c>
      <c r="K49" s="329"/>
      <c r="L49" s="328"/>
      <c r="M49" s="328"/>
      <c r="N49" s="328"/>
      <c r="O49" s="328"/>
      <c r="P49" s="328"/>
      <c r="Q49" s="328"/>
    </row>
    <row r="50" spans="1:17" ht="35.049999999999997" customHeight="1" x14ac:dyDescent="0.3">
      <c r="A50" s="322" t="s">
        <v>810</v>
      </c>
      <c r="B50" s="17"/>
      <c r="C50" s="327"/>
      <c r="D50" s="80">
        <v>4.3019999999999996</v>
      </c>
      <c r="E50" s="81">
        <v>0.51400000000000001</v>
      </c>
      <c r="F50" s="82">
        <v>6.6000000000000003E-2</v>
      </c>
      <c r="G50" s="318">
        <v>17801.98</v>
      </c>
      <c r="H50" s="318">
        <v>3.79</v>
      </c>
      <c r="I50" s="321">
        <v>5.99</v>
      </c>
      <c r="J50" s="25">
        <v>0.159</v>
      </c>
      <c r="K50" s="329"/>
      <c r="L50" s="328"/>
      <c r="M50" s="328"/>
      <c r="N50" s="328"/>
      <c r="O50" s="328"/>
      <c r="P50" s="328"/>
      <c r="Q50" s="328"/>
    </row>
    <row r="51" spans="1:17" ht="35.049999999999997" customHeight="1" x14ac:dyDescent="0.3">
      <c r="A51" s="322" t="s">
        <v>577</v>
      </c>
      <c r="B51" s="17"/>
      <c r="C51" s="327"/>
      <c r="D51" s="83">
        <v>8.9770000000000003</v>
      </c>
      <c r="E51" s="84">
        <v>1.839</v>
      </c>
      <c r="F51" s="82">
        <v>0.78600000000000003</v>
      </c>
      <c r="G51" s="319" t="s">
        <v>595</v>
      </c>
      <c r="H51" s="319" t="s">
        <v>595</v>
      </c>
      <c r="I51" s="320" t="s">
        <v>595</v>
      </c>
      <c r="J51" s="26" t="s">
        <v>595</v>
      </c>
      <c r="K51" s="329"/>
      <c r="L51" s="328"/>
      <c r="M51" s="328"/>
      <c r="N51" s="328"/>
      <c r="O51" s="328"/>
      <c r="P51" s="328"/>
      <c r="Q51" s="328"/>
    </row>
    <row r="52" spans="1:17" ht="35.049999999999997" customHeight="1" x14ac:dyDescent="0.3">
      <c r="A52" s="322" t="s">
        <v>679</v>
      </c>
      <c r="B52" s="17"/>
      <c r="C52" s="327"/>
      <c r="D52" s="80">
        <v>-8.0839999999999996</v>
      </c>
      <c r="E52" s="81">
        <v>-1.454</v>
      </c>
      <c r="F52" s="82">
        <v>-0.161</v>
      </c>
      <c r="G52" s="318" t="s">
        <v>712</v>
      </c>
      <c r="H52" s="319" t="s">
        <v>595</v>
      </c>
      <c r="I52" s="320" t="s">
        <v>595</v>
      </c>
      <c r="J52" s="26" t="s">
        <v>595</v>
      </c>
      <c r="K52" s="329"/>
      <c r="L52" s="328"/>
      <c r="M52" s="328"/>
      <c r="N52" s="328"/>
      <c r="O52" s="328"/>
      <c r="P52" s="328"/>
      <c r="Q52" s="328"/>
    </row>
    <row r="53" spans="1:17" ht="35.049999999999997" customHeight="1" x14ac:dyDescent="0.3">
      <c r="A53" s="322" t="s">
        <v>680</v>
      </c>
      <c r="B53" s="17"/>
      <c r="C53" s="327"/>
      <c r="D53" s="80">
        <v>-7.3090000000000002</v>
      </c>
      <c r="E53" s="81">
        <v>-1.2589999999999999</v>
      </c>
      <c r="F53" s="82">
        <v>-0.14199999999999999</v>
      </c>
      <c r="G53" s="318" t="s">
        <v>712</v>
      </c>
      <c r="H53" s="319" t="s">
        <v>595</v>
      </c>
      <c r="I53" s="320" t="s">
        <v>595</v>
      </c>
      <c r="J53" s="26" t="s">
        <v>595</v>
      </c>
      <c r="K53" s="329"/>
      <c r="L53" s="328"/>
      <c r="M53" s="328"/>
      <c r="N53" s="328"/>
      <c r="O53" s="328"/>
      <c r="P53" s="328"/>
      <c r="Q53" s="328"/>
    </row>
    <row r="54" spans="1:17" ht="35.049999999999997" customHeight="1" x14ac:dyDescent="0.3">
      <c r="A54" s="322" t="s">
        <v>591</v>
      </c>
      <c r="B54" s="17"/>
      <c r="C54" s="327"/>
      <c r="D54" s="80">
        <v>-8.0839999999999996</v>
      </c>
      <c r="E54" s="81">
        <v>-1.454</v>
      </c>
      <c r="F54" s="82">
        <v>-0.161</v>
      </c>
      <c r="G54" s="318" t="s">
        <v>712</v>
      </c>
      <c r="H54" s="319" t="s">
        <v>595</v>
      </c>
      <c r="I54" s="320" t="s">
        <v>595</v>
      </c>
      <c r="J54" s="25">
        <v>0.373</v>
      </c>
      <c r="L54" s="328"/>
      <c r="M54" s="328"/>
      <c r="N54" s="328"/>
      <c r="O54" s="328"/>
      <c r="P54" s="328"/>
      <c r="Q54" s="328"/>
    </row>
    <row r="55" spans="1:17" ht="35.049999999999997" customHeight="1" x14ac:dyDescent="0.3">
      <c r="A55" s="322" t="s">
        <v>681</v>
      </c>
      <c r="B55" s="17"/>
      <c r="C55" s="327"/>
      <c r="D55" s="80">
        <v>-7.3090000000000002</v>
      </c>
      <c r="E55" s="81">
        <v>-1.2589999999999999</v>
      </c>
      <c r="F55" s="82">
        <v>-0.14199999999999999</v>
      </c>
      <c r="G55" s="318" t="s">
        <v>712</v>
      </c>
      <c r="H55" s="319" t="s">
        <v>595</v>
      </c>
      <c r="I55" s="320" t="s">
        <v>595</v>
      </c>
      <c r="J55" s="25">
        <v>0.34399999999999997</v>
      </c>
      <c r="L55" s="328"/>
      <c r="M55" s="328"/>
      <c r="N55" s="328"/>
      <c r="O55" s="328"/>
      <c r="P55" s="328"/>
      <c r="Q55" s="328"/>
    </row>
    <row r="56" spans="1:17" ht="35.049999999999997" customHeight="1" x14ac:dyDescent="0.3">
      <c r="A56" s="322" t="s">
        <v>592</v>
      </c>
      <c r="B56" s="17"/>
      <c r="C56" s="327"/>
      <c r="D56" s="80">
        <v>-5.3920000000000003</v>
      </c>
      <c r="E56" s="81">
        <v>-0.70799999999999996</v>
      </c>
      <c r="F56" s="82">
        <v>-0.09</v>
      </c>
      <c r="G56" s="318" t="s">
        <v>712</v>
      </c>
      <c r="H56" s="319" t="s">
        <v>595</v>
      </c>
      <c r="I56" s="320" t="s">
        <v>595</v>
      </c>
      <c r="J56" s="25">
        <v>0.26500000000000001</v>
      </c>
      <c r="L56" s="328"/>
      <c r="M56" s="328"/>
      <c r="N56" s="328"/>
      <c r="O56" s="328"/>
      <c r="P56" s="328"/>
      <c r="Q56" s="328"/>
    </row>
    <row r="57" spans="1:17" ht="35.049999999999997" customHeight="1" x14ac:dyDescent="0.3">
      <c r="A57" s="317" t="s">
        <v>811</v>
      </c>
      <c r="B57" s="17"/>
      <c r="C57" s="327"/>
      <c r="D57" s="80">
        <v>3.3420000000000001</v>
      </c>
      <c r="E57" s="81">
        <v>0.60099999999999998</v>
      </c>
      <c r="F57" s="82">
        <v>6.7000000000000004E-2</v>
      </c>
      <c r="G57" s="318">
        <v>14.52</v>
      </c>
      <c r="H57" s="319" t="s">
        <v>595</v>
      </c>
      <c r="I57" s="320" t="s">
        <v>595</v>
      </c>
      <c r="J57" s="26" t="s">
        <v>595</v>
      </c>
      <c r="L57" s="328"/>
      <c r="M57" s="328"/>
      <c r="N57" s="328"/>
      <c r="O57" s="328"/>
      <c r="P57" s="328"/>
      <c r="Q57" s="328"/>
    </row>
    <row r="58" spans="1:17" ht="35.049999999999997" customHeight="1" x14ac:dyDescent="0.3">
      <c r="A58" s="317" t="s">
        <v>812</v>
      </c>
      <c r="B58" s="17"/>
      <c r="C58" s="327"/>
      <c r="D58" s="80">
        <v>3.3420000000000001</v>
      </c>
      <c r="E58" s="81">
        <v>0.60099999999999998</v>
      </c>
      <c r="F58" s="82">
        <v>6.7000000000000004E-2</v>
      </c>
      <c r="G58" s="318" t="s">
        <v>712</v>
      </c>
      <c r="H58" s="319" t="s">
        <v>595</v>
      </c>
      <c r="I58" s="320" t="s">
        <v>595</v>
      </c>
      <c r="J58" s="26" t="s">
        <v>595</v>
      </c>
      <c r="L58" s="328"/>
      <c r="M58" s="328"/>
      <c r="N58" s="328"/>
      <c r="O58" s="328"/>
      <c r="P58" s="328"/>
      <c r="Q58" s="328"/>
    </row>
    <row r="59" spans="1:17" ht="35.049999999999997" customHeight="1" x14ac:dyDescent="0.3">
      <c r="A59" s="317" t="s">
        <v>813</v>
      </c>
      <c r="B59" s="17"/>
      <c r="C59" s="327"/>
      <c r="D59" s="80">
        <v>4.0759999999999996</v>
      </c>
      <c r="E59" s="81">
        <v>0.73299999999999998</v>
      </c>
      <c r="F59" s="82">
        <v>8.1000000000000003E-2</v>
      </c>
      <c r="G59" s="318">
        <v>1.68</v>
      </c>
      <c r="H59" s="319" t="s">
        <v>595</v>
      </c>
      <c r="I59" s="320" t="s">
        <v>595</v>
      </c>
      <c r="J59" s="26" t="s">
        <v>595</v>
      </c>
      <c r="L59" s="328"/>
      <c r="M59" s="328"/>
      <c r="N59" s="328"/>
      <c r="O59" s="328"/>
      <c r="P59" s="328"/>
      <c r="Q59" s="328"/>
    </row>
    <row r="60" spans="1:17" ht="35.049999999999997" customHeight="1" x14ac:dyDescent="0.3">
      <c r="A60" s="317" t="s">
        <v>814</v>
      </c>
      <c r="B60" s="17"/>
      <c r="C60" s="327"/>
      <c r="D60" s="80">
        <v>4.0759999999999996</v>
      </c>
      <c r="E60" s="81">
        <v>0.73299999999999998</v>
      </c>
      <c r="F60" s="82">
        <v>8.1000000000000003E-2</v>
      </c>
      <c r="G60" s="318">
        <v>2.95</v>
      </c>
      <c r="H60" s="319" t="s">
        <v>595</v>
      </c>
      <c r="I60" s="320" t="s">
        <v>595</v>
      </c>
      <c r="J60" s="26" t="s">
        <v>595</v>
      </c>
      <c r="L60" s="328"/>
      <c r="M60" s="328"/>
      <c r="N60" s="328"/>
      <c r="O60" s="328"/>
      <c r="P60" s="328"/>
      <c r="Q60" s="328"/>
    </row>
    <row r="61" spans="1:17" ht="35.049999999999997" customHeight="1" x14ac:dyDescent="0.3">
      <c r="A61" s="317" t="s">
        <v>815</v>
      </c>
      <c r="B61" s="17"/>
      <c r="C61" s="327"/>
      <c r="D61" s="80">
        <v>4.0759999999999996</v>
      </c>
      <c r="E61" s="81">
        <v>0.73299999999999998</v>
      </c>
      <c r="F61" s="82">
        <v>8.1000000000000003E-2</v>
      </c>
      <c r="G61" s="318">
        <v>8.52</v>
      </c>
      <c r="H61" s="319" t="s">
        <v>595</v>
      </c>
      <c r="I61" s="320" t="s">
        <v>595</v>
      </c>
      <c r="J61" s="26" t="s">
        <v>595</v>
      </c>
      <c r="L61" s="328"/>
      <c r="M61" s="328"/>
      <c r="N61" s="328"/>
      <c r="O61" s="328"/>
      <c r="P61" s="328"/>
      <c r="Q61" s="328"/>
    </row>
    <row r="62" spans="1:17" ht="35.049999999999997" customHeight="1" x14ac:dyDescent="0.3">
      <c r="A62" s="317" t="s">
        <v>816</v>
      </c>
      <c r="B62" s="17"/>
      <c r="C62" s="327"/>
      <c r="D62" s="80">
        <v>4.0759999999999996</v>
      </c>
      <c r="E62" s="81">
        <v>0.73299999999999998</v>
      </c>
      <c r="F62" s="82">
        <v>8.1000000000000003E-2</v>
      </c>
      <c r="G62" s="318">
        <v>18.62</v>
      </c>
      <c r="H62" s="319" t="s">
        <v>595</v>
      </c>
      <c r="I62" s="320" t="s">
        <v>595</v>
      </c>
      <c r="J62" s="26" t="s">
        <v>595</v>
      </c>
      <c r="L62" s="328"/>
      <c r="M62" s="328"/>
      <c r="N62" s="328"/>
      <c r="O62" s="328"/>
      <c r="P62" s="328"/>
      <c r="Q62" s="328"/>
    </row>
    <row r="63" spans="1:17" ht="35.049999999999997" customHeight="1" x14ac:dyDescent="0.3">
      <c r="A63" s="317" t="s">
        <v>817</v>
      </c>
      <c r="B63" s="17"/>
      <c r="C63" s="327"/>
      <c r="D63" s="80">
        <v>4.0759999999999996</v>
      </c>
      <c r="E63" s="81">
        <v>0.73299999999999998</v>
      </c>
      <c r="F63" s="82">
        <v>8.1000000000000003E-2</v>
      </c>
      <c r="G63" s="318">
        <v>56.31</v>
      </c>
      <c r="H63" s="319" t="s">
        <v>595</v>
      </c>
      <c r="I63" s="320" t="s">
        <v>595</v>
      </c>
      <c r="J63" s="26" t="s">
        <v>595</v>
      </c>
      <c r="L63" s="328"/>
      <c r="M63" s="328"/>
      <c r="N63" s="328"/>
      <c r="O63" s="328"/>
      <c r="P63" s="328"/>
      <c r="Q63" s="328"/>
    </row>
    <row r="64" spans="1:17" ht="35.049999999999997" customHeight="1" x14ac:dyDescent="0.3">
      <c r="A64" s="317" t="s">
        <v>578</v>
      </c>
      <c r="B64" s="17"/>
      <c r="C64" s="327"/>
      <c r="D64" s="80">
        <v>4.0759999999999996</v>
      </c>
      <c r="E64" s="81">
        <v>0.73299999999999998</v>
      </c>
      <c r="F64" s="82">
        <v>8.1000000000000003E-2</v>
      </c>
      <c r="G64" s="319" t="s">
        <v>595</v>
      </c>
      <c r="H64" s="319" t="s">
        <v>595</v>
      </c>
      <c r="I64" s="320" t="s">
        <v>595</v>
      </c>
      <c r="J64" s="26" t="s">
        <v>595</v>
      </c>
      <c r="L64" s="328"/>
      <c r="M64" s="328"/>
      <c r="N64" s="328"/>
      <c r="O64" s="328"/>
      <c r="P64" s="328"/>
      <c r="Q64" s="328"/>
    </row>
    <row r="65" spans="1:17" ht="35.049999999999997" customHeight="1" x14ac:dyDescent="0.3">
      <c r="A65" s="317" t="s">
        <v>818</v>
      </c>
      <c r="B65" s="17"/>
      <c r="C65" s="327"/>
      <c r="D65" s="80">
        <v>2.6930000000000001</v>
      </c>
      <c r="E65" s="81">
        <v>0.44800000000000001</v>
      </c>
      <c r="F65" s="82">
        <v>5.1999999999999998E-2</v>
      </c>
      <c r="G65" s="318">
        <v>6.51</v>
      </c>
      <c r="H65" s="318">
        <v>0.91</v>
      </c>
      <c r="I65" s="321">
        <v>1.54</v>
      </c>
      <c r="J65" s="25">
        <v>0.13500000000000001</v>
      </c>
      <c r="L65" s="328"/>
      <c r="M65" s="328"/>
      <c r="N65" s="328"/>
      <c r="O65" s="328"/>
      <c r="P65" s="328"/>
      <c r="Q65" s="328"/>
    </row>
    <row r="66" spans="1:17" ht="35.049999999999997" customHeight="1" x14ac:dyDescent="0.3">
      <c r="A66" s="317" t="s">
        <v>819</v>
      </c>
      <c r="B66" s="17"/>
      <c r="C66" s="327"/>
      <c r="D66" s="80">
        <v>2.6930000000000001</v>
      </c>
      <c r="E66" s="81">
        <v>0.44800000000000001</v>
      </c>
      <c r="F66" s="82">
        <v>5.1999999999999998E-2</v>
      </c>
      <c r="G66" s="318">
        <v>89.03</v>
      </c>
      <c r="H66" s="318">
        <v>0.91</v>
      </c>
      <c r="I66" s="321">
        <v>1.54</v>
      </c>
      <c r="J66" s="25">
        <v>0.13500000000000001</v>
      </c>
      <c r="L66" s="328"/>
      <c r="M66" s="328"/>
      <c r="N66" s="328"/>
      <c r="O66" s="328"/>
      <c r="P66" s="328"/>
      <c r="Q66" s="328"/>
    </row>
    <row r="67" spans="1:17" ht="35.049999999999997" customHeight="1" x14ac:dyDescent="0.3">
      <c r="A67" s="317" t="s">
        <v>820</v>
      </c>
      <c r="B67" s="17"/>
      <c r="C67" s="327"/>
      <c r="D67" s="80">
        <v>2.6930000000000001</v>
      </c>
      <c r="E67" s="81">
        <v>0.44800000000000001</v>
      </c>
      <c r="F67" s="82">
        <v>5.1999999999999998E-2</v>
      </c>
      <c r="G67" s="318">
        <v>196.32</v>
      </c>
      <c r="H67" s="318">
        <v>0.91</v>
      </c>
      <c r="I67" s="321">
        <v>1.54</v>
      </c>
      <c r="J67" s="25">
        <v>0.13500000000000001</v>
      </c>
      <c r="L67" s="328"/>
      <c r="M67" s="328"/>
      <c r="N67" s="328"/>
      <c r="O67" s="328"/>
      <c r="P67" s="328"/>
      <c r="Q67" s="328"/>
    </row>
    <row r="68" spans="1:17" ht="35.049999999999997" customHeight="1" x14ac:dyDescent="0.3">
      <c r="A68" s="317" t="s">
        <v>821</v>
      </c>
      <c r="B68" s="17"/>
      <c r="C68" s="327"/>
      <c r="D68" s="80">
        <v>2.6930000000000001</v>
      </c>
      <c r="E68" s="81">
        <v>0.44800000000000001</v>
      </c>
      <c r="F68" s="82">
        <v>5.1999999999999998E-2</v>
      </c>
      <c r="G68" s="318">
        <v>326.24</v>
      </c>
      <c r="H68" s="318">
        <v>0.91</v>
      </c>
      <c r="I68" s="321">
        <v>1.54</v>
      </c>
      <c r="J68" s="25">
        <v>0.13500000000000001</v>
      </c>
      <c r="L68" s="328"/>
      <c r="M68" s="328"/>
      <c r="N68" s="328"/>
      <c r="O68" s="328"/>
      <c r="P68" s="328"/>
      <c r="Q68" s="328"/>
    </row>
    <row r="69" spans="1:17" ht="35.049999999999997" customHeight="1" x14ac:dyDescent="0.3">
      <c r="A69" s="317" t="s">
        <v>822</v>
      </c>
      <c r="B69" s="17"/>
      <c r="C69" s="327"/>
      <c r="D69" s="80">
        <v>2.6930000000000001</v>
      </c>
      <c r="E69" s="81">
        <v>0.44800000000000001</v>
      </c>
      <c r="F69" s="82">
        <v>5.1999999999999998E-2</v>
      </c>
      <c r="G69" s="318">
        <v>703.14</v>
      </c>
      <c r="H69" s="318">
        <v>0.91</v>
      </c>
      <c r="I69" s="321">
        <v>1.54</v>
      </c>
      <c r="J69" s="25">
        <v>0.13500000000000001</v>
      </c>
      <c r="L69" s="328"/>
      <c r="M69" s="328"/>
      <c r="N69" s="328"/>
      <c r="O69" s="328"/>
      <c r="P69" s="328"/>
      <c r="Q69" s="328"/>
    </row>
    <row r="70" spans="1:17" ht="35.049999999999997" customHeight="1" x14ac:dyDescent="0.3">
      <c r="A70" s="317" t="s">
        <v>823</v>
      </c>
      <c r="B70" s="17"/>
      <c r="C70" s="327"/>
      <c r="D70" s="80">
        <v>3.3769999999999998</v>
      </c>
      <c r="E70" s="81">
        <v>0.45900000000000002</v>
      </c>
      <c r="F70" s="82">
        <v>5.8999999999999997E-2</v>
      </c>
      <c r="G70" s="318">
        <v>3.63</v>
      </c>
      <c r="H70" s="318">
        <v>2.81</v>
      </c>
      <c r="I70" s="321">
        <v>3.8</v>
      </c>
      <c r="J70" s="25">
        <v>0.14099999999999999</v>
      </c>
      <c r="L70" s="328"/>
      <c r="M70" s="328"/>
      <c r="N70" s="328"/>
      <c r="O70" s="328"/>
      <c r="P70" s="328"/>
      <c r="Q70" s="328"/>
    </row>
    <row r="71" spans="1:17" ht="35.049999999999997" customHeight="1" x14ac:dyDescent="0.3">
      <c r="A71" s="317" t="s">
        <v>824</v>
      </c>
      <c r="B71" s="17"/>
      <c r="C71" s="327"/>
      <c r="D71" s="80">
        <v>3.3769999999999998</v>
      </c>
      <c r="E71" s="81">
        <v>0.45900000000000002</v>
      </c>
      <c r="F71" s="82">
        <v>5.8999999999999997E-2</v>
      </c>
      <c r="G71" s="318">
        <v>132.85</v>
      </c>
      <c r="H71" s="318">
        <v>2.81</v>
      </c>
      <c r="I71" s="321">
        <v>3.8</v>
      </c>
      <c r="J71" s="25">
        <v>0.14099999999999999</v>
      </c>
      <c r="L71" s="328"/>
      <c r="M71" s="328"/>
      <c r="N71" s="328"/>
      <c r="O71" s="328"/>
      <c r="P71" s="328"/>
      <c r="Q71" s="328"/>
    </row>
    <row r="72" spans="1:17" ht="35.049999999999997" customHeight="1" x14ac:dyDescent="0.3">
      <c r="A72" s="317" t="s">
        <v>825</v>
      </c>
      <c r="B72" s="17"/>
      <c r="C72" s="327"/>
      <c r="D72" s="80">
        <v>3.3769999999999998</v>
      </c>
      <c r="E72" s="81">
        <v>0.45900000000000002</v>
      </c>
      <c r="F72" s="82">
        <v>5.8999999999999997E-2</v>
      </c>
      <c r="G72" s="318">
        <v>300.87</v>
      </c>
      <c r="H72" s="318">
        <v>2.81</v>
      </c>
      <c r="I72" s="321">
        <v>3.8</v>
      </c>
      <c r="J72" s="25">
        <v>0.14099999999999999</v>
      </c>
      <c r="L72" s="328"/>
      <c r="M72" s="328"/>
      <c r="N72" s="328"/>
      <c r="O72" s="328"/>
      <c r="P72" s="328"/>
      <c r="Q72" s="328"/>
    </row>
    <row r="73" spans="1:17" ht="35.049999999999997" customHeight="1" x14ac:dyDescent="0.3">
      <c r="A73" s="317" t="s">
        <v>826</v>
      </c>
      <c r="B73" s="17"/>
      <c r="C73" s="327"/>
      <c r="D73" s="80">
        <v>3.3769999999999998</v>
      </c>
      <c r="E73" s="81">
        <v>0.45900000000000002</v>
      </c>
      <c r="F73" s="82">
        <v>5.8999999999999997E-2</v>
      </c>
      <c r="G73" s="318">
        <v>504.32</v>
      </c>
      <c r="H73" s="318">
        <v>2.81</v>
      </c>
      <c r="I73" s="321">
        <v>3.8</v>
      </c>
      <c r="J73" s="25">
        <v>0.14099999999999999</v>
      </c>
      <c r="L73" s="328"/>
      <c r="M73" s="328"/>
      <c r="N73" s="328"/>
      <c r="O73" s="328"/>
      <c r="P73" s="328"/>
      <c r="Q73" s="328"/>
    </row>
    <row r="74" spans="1:17" ht="35.049999999999997" customHeight="1" x14ac:dyDescent="0.3">
      <c r="A74" s="317" t="s">
        <v>827</v>
      </c>
      <c r="B74" s="17"/>
      <c r="C74" s="327"/>
      <c r="D74" s="80">
        <v>3.3769999999999998</v>
      </c>
      <c r="E74" s="81">
        <v>0.45900000000000002</v>
      </c>
      <c r="F74" s="82">
        <v>5.8999999999999997E-2</v>
      </c>
      <c r="G74" s="318">
        <v>1094.54</v>
      </c>
      <c r="H74" s="318">
        <v>2.81</v>
      </c>
      <c r="I74" s="321">
        <v>3.8</v>
      </c>
      <c r="J74" s="25">
        <v>0.14099999999999999</v>
      </c>
      <c r="L74" s="328"/>
      <c r="M74" s="328"/>
      <c r="N74" s="328"/>
      <c r="O74" s="328"/>
      <c r="P74" s="328"/>
      <c r="Q74" s="328"/>
    </row>
    <row r="75" spans="1:17" ht="35.049999999999997" customHeight="1" x14ac:dyDescent="0.3">
      <c r="A75" s="317" t="s">
        <v>828</v>
      </c>
      <c r="B75" s="17"/>
      <c r="C75" s="327"/>
      <c r="D75" s="80">
        <v>2.84</v>
      </c>
      <c r="E75" s="81">
        <v>0.33900000000000002</v>
      </c>
      <c r="F75" s="82">
        <v>4.2999999999999997E-2</v>
      </c>
      <c r="G75" s="318">
        <v>60.41</v>
      </c>
      <c r="H75" s="318">
        <v>2.5099999999999998</v>
      </c>
      <c r="I75" s="321">
        <v>3.96</v>
      </c>
      <c r="J75" s="25">
        <v>0.105</v>
      </c>
      <c r="L75" s="328"/>
      <c r="M75" s="328"/>
      <c r="N75" s="328"/>
      <c r="O75" s="328"/>
      <c r="P75" s="328"/>
      <c r="Q75" s="328"/>
    </row>
    <row r="76" spans="1:17" ht="35.049999999999997" customHeight="1" x14ac:dyDescent="0.3">
      <c r="A76" s="317" t="s">
        <v>829</v>
      </c>
      <c r="B76" s="17"/>
      <c r="C76" s="327"/>
      <c r="D76" s="80">
        <v>2.84</v>
      </c>
      <c r="E76" s="81">
        <v>0.33900000000000002</v>
      </c>
      <c r="F76" s="82">
        <v>4.2999999999999997E-2</v>
      </c>
      <c r="G76" s="318">
        <v>886.5</v>
      </c>
      <c r="H76" s="318">
        <v>2.5099999999999998</v>
      </c>
      <c r="I76" s="321">
        <v>3.96</v>
      </c>
      <c r="J76" s="25">
        <v>0.105</v>
      </c>
      <c r="L76" s="328"/>
      <c r="M76" s="328"/>
      <c r="N76" s="328"/>
      <c r="O76" s="328"/>
      <c r="P76" s="328"/>
      <c r="Q76" s="328"/>
    </row>
    <row r="77" spans="1:17" ht="35.049999999999997" customHeight="1" x14ac:dyDescent="0.3">
      <c r="A77" s="317" t="s">
        <v>830</v>
      </c>
      <c r="B77" s="17"/>
      <c r="C77" s="327"/>
      <c r="D77" s="80">
        <v>2.84</v>
      </c>
      <c r="E77" s="81">
        <v>0.33900000000000002</v>
      </c>
      <c r="F77" s="82">
        <v>4.2999999999999997E-2</v>
      </c>
      <c r="G77" s="318">
        <v>3133.24</v>
      </c>
      <c r="H77" s="318">
        <v>2.5099999999999998</v>
      </c>
      <c r="I77" s="321">
        <v>3.96</v>
      </c>
      <c r="J77" s="25">
        <v>0.105</v>
      </c>
      <c r="L77" s="328"/>
      <c r="M77" s="328"/>
      <c r="N77" s="328"/>
      <c r="O77" s="328"/>
      <c r="P77" s="328"/>
      <c r="Q77" s="328"/>
    </row>
    <row r="78" spans="1:17" ht="35.049999999999997" customHeight="1" x14ac:dyDescent="0.3">
      <c r="A78" s="317" t="s">
        <v>831</v>
      </c>
      <c r="B78" s="17"/>
      <c r="C78" s="327"/>
      <c r="D78" s="80">
        <v>2.84</v>
      </c>
      <c r="E78" s="81">
        <v>0.33900000000000002</v>
      </c>
      <c r="F78" s="82">
        <v>4.2999999999999997E-2</v>
      </c>
      <c r="G78" s="318">
        <v>6283.9</v>
      </c>
      <c r="H78" s="318">
        <v>2.5099999999999998</v>
      </c>
      <c r="I78" s="321">
        <v>3.96</v>
      </c>
      <c r="J78" s="25">
        <v>0.105</v>
      </c>
      <c r="L78" s="328"/>
      <c r="M78" s="328"/>
      <c r="N78" s="328"/>
      <c r="O78" s="328"/>
      <c r="P78" s="328"/>
      <c r="Q78" s="328"/>
    </row>
    <row r="79" spans="1:17" ht="35.049999999999997" customHeight="1" x14ac:dyDescent="0.3">
      <c r="A79" s="317" t="s">
        <v>832</v>
      </c>
      <c r="B79" s="17"/>
      <c r="C79" s="327"/>
      <c r="D79" s="80">
        <v>2.84</v>
      </c>
      <c r="E79" s="81">
        <v>0.33900000000000002</v>
      </c>
      <c r="F79" s="82">
        <v>4.2999999999999997E-2</v>
      </c>
      <c r="G79" s="318">
        <v>11754.8</v>
      </c>
      <c r="H79" s="318">
        <v>2.5099999999999998</v>
      </c>
      <c r="I79" s="321">
        <v>3.96</v>
      </c>
      <c r="J79" s="25">
        <v>0.105</v>
      </c>
      <c r="L79" s="328"/>
      <c r="M79" s="328"/>
      <c r="N79" s="328"/>
      <c r="O79" s="328"/>
      <c r="P79" s="328"/>
      <c r="Q79" s="328"/>
    </row>
    <row r="80" spans="1:17" ht="35.049999999999997" customHeight="1" x14ac:dyDescent="0.3">
      <c r="A80" s="317" t="s">
        <v>579</v>
      </c>
      <c r="B80" s="17"/>
      <c r="C80" s="327"/>
      <c r="D80" s="83">
        <v>6.1760000000000002</v>
      </c>
      <c r="E80" s="84">
        <v>1.2649999999999999</v>
      </c>
      <c r="F80" s="82">
        <v>0.54</v>
      </c>
      <c r="G80" s="319" t="s">
        <v>595</v>
      </c>
      <c r="H80" s="319" t="s">
        <v>595</v>
      </c>
      <c r="I80" s="320" t="s">
        <v>595</v>
      </c>
      <c r="J80" s="26" t="s">
        <v>595</v>
      </c>
      <c r="L80" s="328"/>
      <c r="M80" s="328"/>
      <c r="N80" s="328"/>
      <c r="O80" s="328"/>
      <c r="P80" s="328"/>
      <c r="Q80" s="328"/>
    </row>
    <row r="81" spans="1:17" ht="35.049999999999997" customHeight="1" x14ac:dyDescent="0.3">
      <c r="A81" s="317" t="s">
        <v>682</v>
      </c>
      <c r="B81" s="17"/>
      <c r="C81" s="327"/>
      <c r="D81" s="80">
        <v>-3.9279999999999999</v>
      </c>
      <c r="E81" s="81">
        <v>-0.70699999999999996</v>
      </c>
      <c r="F81" s="82">
        <v>-7.8E-2</v>
      </c>
      <c r="G81" s="318" t="s">
        <v>712</v>
      </c>
      <c r="H81" s="319" t="s">
        <v>595</v>
      </c>
      <c r="I81" s="320" t="s">
        <v>595</v>
      </c>
      <c r="J81" s="26" t="s">
        <v>595</v>
      </c>
      <c r="L81" s="328"/>
      <c r="M81" s="328"/>
      <c r="N81" s="328"/>
      <c r="O81" s="328"/>
      <c r="P81" s="328"/>
      <c r="Q81" s="328"/>
    </row>
    <row r="82" spans="1:17" ht="35.049999999999997" customHeight="1" x14ac:dyDescent="0.3">
      <c r="A82" s="317" t="s">
        <v>683</v>
      </c>
      <c r="B82" s="17"/>
      <c r="C82" s="327"/>
      <c r="D82" s="80">
        <v>-3.9729999999999999</v>
      </c>
      <c r="E82" s="81">
        <v>-0.68500000000000005</v>
      </c>
      <c r="F82" s="82">
        <v>-7.6999999999999999E-2</v>
      </c>
      <c r="G82" s="318" t="s">
        <v>712</v>
      </c>
      <c r="H82" s="319" t="s">
        <v>595</v>
      </c>
      <c r="I82" s="320" t="s">
        <v>595</v>
      </c>
      <c r="J82" s="26" t="s">
        <v>595</v>
      </c>
      <c r="L82" s="328"/>
      <c r="M82" s="328"/>
      <c r="N82" s="328"/>
      <c r="O82" s="328"/>
      <c r="P82" s="328"/>
      <c r="Q82" s="328"/>
    </row>
    <row r="83" spans="1:17" ht="35.049999999999997" customHeight="1" x14ac:dyDescent="0.3">
      <c r="A83" s="317" t="s">
        <v>684</v>
      </c>
      <c r="B83" s="17"/>
      <c r="C83" s="327"/>
      <c r="D83" s="80">
        <v>-3.9279999999999999</v>
      </c>
      <c r="E83" s="81">
        <v>-0.70699999999999996</v>
      </c>
      <c r="F83" s="82">
        <v>-7.8E-2</v>
      </c>
      <c r="G83" s="318" t="s">
        <v>712</v>
      </c>
      <c r="H83" s="319" t="s">
        <v>595</v>
      </c>
      <c r="I83" s="320" t="s">
        <v>595</v>
      </c>
      <c r="J83" s="25">
        <v>0.18099999999999999</v>
      </c>
      <c r="L83" s="328"/>
      <c r="M83" s="328"/>
      <c r="N83" s="328"/>
      <c r="O83" s="328"/>
      <c r="P83" s="328"/>
      <c r="Q83" s="328"/>
    </row>
    <row r="84" spans="1:17" ht="35.049999999999997" customHeight="1" x14ac:dyDescent="0.3">
      <c r="A84" s="317" t="s">
        <v>685</v>
      </c>
      <c r="B84" s="17"/>
      <c r="C84" s="327"/>
      <c r="D84" s="80">
        <v>-3.9729999999999999</v>
      </c>
      <c r="E84" s="81">
        <v>-0.68500000000000005</v>
      </c>
      <c r="F84" s="82">
        <v>-7.6999999999999999E-2</v>
      </c>
      <c r="G84" s="318" t="s">
        <v>712</v>
      </c>
      <c r="H84" s="319" t="s">
        <v>595</v>
      </c>
      <c r="I84" s="320" t="s">
        <v>595</v>
      </c>
      <c r="J84" s="25">
        <v>0.187</v>
      </c>
      <c r="L84" s="328"/>
      <c r="M84" s="328"/>
      <c r="N84" s="328"/>
      <c r="O84" s="328"/>
      <c r="P84" s="328"/>
      <c r="Q84" s="328"/>
    </row>
    <row r="85" spans="1:17" ht="35.049999999999997" customHeight="1" x14ac:dyDescent="0.3">
      <c r="A85" s="317" t="s">
        <v>686</v>
      </c>
      <c r="B85" s="17"/>
      <c r="C85" s="327"/>
      <c r="D85" s="80">
        <v>-5.3920000000000003</v>
      </c>
      <c r="E85" s="81">
        <v>-0.70799999999999996</v>
      </c>
      <c r="F85" s="82">
        <v>-0.09</v>
      </c>
      <c r="G85" s="318">
        <v>81.06</v>
      </c>
      <c r="H85" s="319" t="s">
        <v>595</v>
      </c>
      <c r="I85" s="320" t="s">
        <v>595</v>
      </c>
      <c r="J85" s="25">
        <v>0.26500000000000001</v>
      </c>
      <c r="L85" s="328"/>
      <c r="M85" s="328"/>
      <c r="N85" s="328"/>
      <c r="O85" s="328"/>
      <c r="P85" s="328"/>
      <c r="Q85" s="328"/>
    </row>
    <row r="86" spans="1:17" ht="35.049999999999997" customHeight="1" x14ac:dyDescent="0.3">
      <c r="A86" s="317" t="s">
        <v>833</v>
      </c>
      <c r="B86" s="17"/>
      <c r="C86" s="327"/>
      <c r="D86" s="80">
        <v>2.3849999999999998</v>
      </c>
      <c r="E86" s="81">
        <v>0.42899999999999999</v>
      </c>
      <c r="F86" s="82">
        <v>4.8000000000000001E-2</v>
      </c>
      <c r="G86" s="318">
        <v>13.14</v>
      </c>
      <c r="H86" s="319" t="s">
        <v>595</v>
      </c>
      <c r="I86" s="320" t="s">
        <v>595</v>
      </c>
      <c r="J86" s="26" t="s">
        <v>595</v>
      </c>
      <c r="L86" s="328"/>
      <c r="M86" s="328"/>
      <c r="N86" s="328"/>
      <c r="O86" s="328"/>
      <c r="P86" s="328"/>
      <c r="Q86" s="328"/>
    </row>
    <row r="87" spans="1:17" ht="35.049999999999997" customHeight="1" x14ac:dyDescent="0.3">
      <c r="A87" s="317" t="s">
        <v>834</v>
      </c>
      <c r="B87" s="17"/>
      <c r="C87" s="327"/>
      <c r="D87" s="80">
        <v>2.3849999999999998</v>
      </c>
      <c r="E87" s="81">
        <v>0.42899999999999999</v>
      </c>
      <c r="F87" s="82">
        <v>4.8000000000000001E-2</v>
      </c>
      <c r="G87" s="319" t="s">
        <v>595</v>
      </c>
      <c r="H87" s="319" t="s">
        <v>595</v>
      </c>
      <c r="I87" s="320" t="s">
        <v>595</v>
      </c>
      <c r="J87" s="26" t="s">
        <v>595</v>
      </c>
      <c r="L87" s="328"/>
      <c r="M87" s="328"/>
      <c r="N87" s="328"/>
      <c r="O87" s="328"/>
      <c r="P87" s="328"/>
      <c r="Q87" s="328"/>
    </row>
    <row r="88" spans="1:17" ht="35.049999999999997" customHeight="1" x14ac:dyDescent="0.3">
      <c r="A88" s="317" t="s">
        <v>835</v>
      </c>
      <c r="B88" s="17"/>
      <c r="C88" s="327"/>
      <c r="D88" s="80">
        <v>2.9089999999999998</v>
      </c>
      <c r="E88" s="81">
        <v>0.52300000000000002</v>
      </c>
      <c r="F88" s="82">
        <v>5.8000000000000003E-2</v>
      </c>
      <c r="G88" s="318">
        <v>1.22</v>
      </c>
      <c r="H88" s="319" t="s">
        <v>595</v>
      </c>
      <c r="I88" s="320" t="s">
        <v>595</v>
      </c>
      <c r="J88" s="26" t="s">
        <v>595</v>
      </c>
      <c r="L88" s="328"/>
      <c r="M88" s="328"/>
      <c r="N88" s="328"/>
      <c r="O88" s="328"/>
      <c r="P88" s="328"/>
      <c r="Q88" s="328"/>
    </row>
    <row r="89" spans="1:17" ht="35.049999999999997" customHeight="1" x14ac:dyDescent="0.3">
      <c r="A89" s="317" t="s">
        <v>836</v>
      </c>
      <c r="B89" s="17"/>
      <c r="C89" s="327"/>
      <c r="D89" s="80">
        <v>2.9089999999999998</v>
      </c>
      <c r="E89" s="81">
        <v>0.52300000000000002</v>
      </c>
      <c r="F89" s="82">
        <v>5.8000000000000003E-2</v>
      </c>
      <c r="G89" s="318">
        <v>2.12</v>
      </c>
      <c r="H89" s="319" t="s">
        <v>595</v>
      </c>
      <c r="I89" s="320" t="s">
        <v>595</v>
      </c>
      <c r="J89" s="26" t="s">
        <v>595</v>
      </c>
      <c r="L89" s="328"/>
      <c r="M89" s="328"/>
      <c r="N89" s="328"/>
      <c r="O89" s="328"/>
      <c r="P89" s="328"/>
      <c r="Q89" s="328"/>
    </row>
    <row r="90" spans="1:17" ht="35.049999999999997" customHeight="1" x14ac:dyDescent="0.3">
      <c r="A90" s="317" t="s">
        <v>837</v>
      </c>
      <c r="B90" s="17"/>
      <c r="C90" s="327"/>
      <c r="D90" s="80">
        <v>2.9089999999999998</v>
      </c>
      <c r="E90" s="81">
        <v>0.52300000000000002</v>
      </c>
      <c r="F90" s="82">
        <v>5.8000000000000003E-2</v>
      </c>
      <c r="G90" s="318">
        <v>6.1</v>
      </c>
      <c r="H90" s="319" t="s">
        <v>595</v>
      </c>
      <c r="I90" s="320" t="s">
        <v>595</v>
      </c>
      <c r="J90" s="26" t="s">
        <v>595</v>
      </c>
      <c r="L90" s="328"/>
      <c r="M90" s="328"/>
      <c r="N90" s="328"/>
      <c r="O90" s="328"/>
      <c r="P90" s="328"/>
      <c r="Q90" s="328"/>
    </row>
    <row r="91" spans="1:17" ht="35.049999999999997" customHeight="1" x14ac:dyDescent="0.3">
      <c r="A91" s="317" t="s">
        <v>838</v>
      </c>
      <c r="B91" s="17"/>
      <c r="C91" s="327"/>
      <c r="D91" s="80">
        <v>2.9089999999999998</v>
      </c>
      <c r="E91" s="81">
        <v>0.52300000000000002</v>
      </c>
      <c r="F91" s="82">
        <v>5.8000000000000003E-2</v>
      </c>
      <c r="G91" s="318">
        <v>13.31</v>
      </c>
      <c r="H91" s="319" t="s">
        <v>595</v>
      </c>
      <c r="I91" s="320" t="s">
        <v>595</v>
      </c>
      <c r="J91" s="26" t="s">
        <v>595</v>
      </c>
      <c r="L91" s="328"/>
      <c r="M91" s="328"/>
      <c r="N91" s="328"/>
      <c r="O91" s="328"/>
      <c r="P91" s="328"/>
      <c r="Q91" s="328"/>
    </row>
    <row r="92" spans="1:17" ht="35.049999999999997" customHeight="1" x14ac:dyDescent="0.3">
      <c r="A92" s="317" t="s">
        <v>839</v>
      </c>
      <c r="B92" s="17"/>
      <c r="C92" s="327"/>
      <c r="D92" s="80">
        <v>2.9089999999999998</v>
      </c>
      <c r="E92" s="81">
        <v>0.52300000000000002</v>
      </c>
      <c r="F92" s="82">
        <v>5.8000000000000003E-2</v>
      </c>
      <c r="G92" s="318">
        <v>40.21</v>
      </c>
      <c r="H92" s="319" t="s">
        <v>595</v>
      </c>
      <c r="I92" s="320" t="s">
        <v>595</v>
      </c>
      <c r="J92" s="26" t="s">
        <v>595</v>
      </c>
      <c r="L92" s="328"/>
      <c r="M92" s="328"/>
      <c r="N92" s="328"/>
      <c r="O92" s="328"/>
      <c r="P92" s="328"/>
      <c r="Q92" s="328"/>
    </row>
    <row r="93" spans="1:17" ht="35.049999999999997" customHeight="1" x14ac:dyDescent="0.3">
      <c r="A93" s="317" t="s">
        <v>580</v>
      </c>
      <c r="B93" s="17"/>
      <c r="C93" s="327"/>
      <c r="D93" s="80">
        <v>2.9089999999999998</v>
      </c>
      <c r="E93" s="81">
        <v>0.52300000000000002</v>
      </c>
      <c r="F93" s="82">
        <v>5.8000000000000003E-2</v>
      </c>
      <c r="G93" s="319" t="s">
        <v>595</v>
      </c>
      <c r="H93" s="319" t="s">
        <v>595</v>
      </c>
      <c r="I93" s="320" t="s">
        <v>595</v>
      </c>
      <c r="J93" s="26" t="s">
        <v>595</v>
      </c>
      <c r="L93" s="328"/>
      <c r="M93" s="328"/>
      <c r="N93" s="328"/>
      <c r="O93" s="328"/>
      <c r="P93" s="328"/>
      <c r="Q93" s="328"/>
    </row>
    <row r="94" spans="1:17" ht="35.049999999999997" customHeight="1" x14ac:dyDescent="0.3">
      <c r="A94" s="317" t="s">
        <v>840</v>
      </c>
      <c r="B94" s="17"/>
      <c r="C94" s="327"/>
      <c r="D94" s="80">
        <v>1.9219999999999999</v>
      </c>
      <c r="E94" s="81">
        <v>0.32</v>
      </c>
      <c r="F94" s="82">
        <v>3.6999999999999998E-2</v>
      </c>
      <c r="G94" s="318">
        <v>4.67</v>
      </c>
      <c r="H94" s="318">
        <v>0.65</v>
      </c>
      <c r="I94" s="321">
        <v>1.1000000000000001</v>
      </c>
      <c r="J94" s="25">
        <v>9.6000000000000002E-2</v>
      </c>
      <c r="L94" s="328"/>
      <c r="M94" s="328"/>
      <c r="N94" s="328"/>
      <c r="O94" s="328"/>
      <c r="P94" s="328"/>
      <c r="Q94" s="328"/>
    </row>
    <row r="95" spans="1:17" ht="35.049999999999997" customHeight="1" x14ac:dyDescent="0.3">
      <c r="A95" s="317" t="s">
        <v>841</v>
      </c>
      <c r="B95" s="17"/>
      <c r="C95" s="327"/>
      <c r="D95" s="80">
        <v>1.9219999999999999</v>
      </c>
      <c r="E95" s="81">
        <v>0.32</v>
      </c>
      <c r="F95" s="82">
        <v>3.6999999999999998E-2</v>
      </c>
      <c r="G95" s="318">
        <v>63.56</v>
      </c>
      <c r="H95" s="318">
        <v>0.65</v>
      </c>
      <c r="I95" s="321">
        <v>1.1000000000000001</v>
      </c>
      <c r="J95" s="25">
        <v>9.6000000000000002E-2</v>
      </c>
      <c r="L95" s="328"/>
      <c r="M95" s="328"/>
      <c r="N95" s="328"/>
      <c r="O95" s="328"/>
      <c r="P95" s="328"/>
      <c r="Q95" s="328"/>
    </row>
    <row r="96" spans="1:17" ht="35.049999999999997" customHeight="1" x14ac:dyDescent="0.3">
      <c r="A96" s="317" t="s">
        <v>842</v>
      </c>
      <c r="B96" s="17"/>
      <c r="C96" s="327"/>
      <c r="D96" s="80">
        <v>1.9219999999999999</v>
      </c>
      <c r="E96" s="81">
        <v>0.32</v>
      </c>
      <c r="F96" s="82">
        <v>3.6999999999999998E-2</v>
      </c>
      <c r="G96" s="318">
        <v>140.13</v>
      </c>
      <c r="H96" s="318">
        <v>0.65</v>
      </c>
      <c r="I96" s="321">
        <v>1.1000000000000001</v>
      </c>
      <c r="J96" s="25">
        <v>9.6000000000000002E-2</v>
      </c>
      <c r="L96" s="328"/>
      <c r="M96" s="328"/>
      <c r="N96" s="328"/>
      <c r="O96" s="328"/>
      <c r="P96" s="328"/>
      <c r="Q96" s="328"/>
    </row>
    <row r="97" spans="1:17" ht="35.049999999999997" customHeight="1" x14ac:dyDescent="0.3">
      <c r="A97" s="317" t="s">
        <v>843</v>
      </c>
      <c r="B97" s="17"/>
      <c r="C97" s="327"/>
      <c r="D97" s="80">
        <v>1.9219999999999999</v>
      </c>
      <c r="E97" s="81">
        <v>0.32</v>
      </c>
      <c r="F97" s="82">
        <v>3.6999999999999998E-2</v>
      </c>
      <c r="G97" s="318">
        <v>232.85</v>
      </c>
      <c r="H97" s="318">
        <v>0.65</v>
      </c>
      <c r="I97" s="321">
        <v>1.1000000000000001</v>
      </c>
      <c r="J97" s="25">
        <v>9.6000000000000002E-2</v>
      </c>
      <c r="L97" s="328"/>
      <c r="M97" s="328"/>
      <c r="N97" s="328"/>
      <c r="O97" s="328"/>
      <c r="P97" s="328"/>
      <c r="Q97" s="328"/>
    </row>
    <row r="98" spans="1:17" ht="35.049999999999997" customHeight="1" x14ac:dyDescent="0.3">
      <c r="A98" s="317" t="s">
        <v>844</v>
      </c>
      <c r="B98" s="17"/>
      <c r="C98" s="327"/>
      <c r="D98" s="80">
        <v>1.9219999999999999</v>
      </c>
      <c r="E98" s="81">
        <v>0.32</v>
      </c>
      <c r="F98" s="82">
        <v>3.6999999999999998E-2</v>
      </c>
      <c r="G98" s="318">
        <v>501.84</v>
      </c>
      <c r="H98" s="318">
        <v>0.65</v>
      </c>
      <c r="I98" s="321">
        <v>1.1000000000000001</v>
      </c>
      <c r="J98" s="25">
        <v>9.6000000000000002E-2</v>
      </c>
      <c r="K98" s="1"/>
    </row>
    <row r="99" spans="1:17" ht="35.049999999999997" customHeight="1" x14ac:dyDescent="0.3">
      <c r="A99" s="317" t="s">
        <v>845</v>
      </c>
      <c r="B99" s="17"/>
      <c r="C99" s="327"/>
      <c r="D99" s="80">
        <v>2.41</v>
      </c>
      <c r="E99" s="81">
        <v>0.32800000000000001</v>
      </c>
      <c r="F99" s="82">
        <v>4.2000000000000003E-2</v>
      </c>
      <c r="G99" s="318">
        <v>2.61</v>
      </c>
      <c r="H99" s="318">
        <v>2</v>
      </c>
      <c r="I99" s="321">
        <v>2.71</v>
      </c>
      <c r="J99" s="25">
        <v>0.10100000000000001</v>
      </c>
      <c r="K99" s="1"/>
    </row>
    <row r="100" spans="1:17" ht="35.049999999999997" customHeight="1" x14ac:dyDescent="0.3">
      <c r="A100" s="317" t="s">
        <v>846</v>
      </c>
      <c r="B100" s="17"/>
      <c r="C100" s="327"/>
      <c r="D100" s="80">
        <v>2.41</v>
      </c>
      <c r="E100" s="81">
        <v>0.32800000000000001</v>
      </c>
      <c r="F100" s="82">
        <v>4.2000000000000003E-2</v>
      </c>
      <c r="G100" s="318">
        <v>94.83</v>
      </c>
      <c r="H100" s="318">
        <v>2</v>
      </c>
      <c r="I100" s="321">
        <v>2.71</v>
      </c>
      <c r="J100" s="25">
        <v>0.10100000000000001</v>
      </c>
      <c r="K100" s="1"/>
    </row>
    <row r="101" spans="1:17" ht="35.049999999999997" customHeight="1" x14ac:dyDescent="0.3">
      <c r="A101" s="317" t="s">
        <v>847</v>
      </c>
      <c r="B101" s="17"/>
      <c r="C101" s="327"/>
      <c r="D101" s="80">
        <v>2.41</v>
      </c>
      <c r="E101" s="81">
        <v>0.32800000000000001</v>
      </c>
      <c r="F101" s="82">
        <v>4.2000000000000003E-2</v>
      </c>
      <c r="G101" s="318">
        <v>214.75</v>
      </c>
      <c r="H101" s="318">
        <v>2</v>
      </c>
      <c r="I101" s="321">
        <v>2.71</v>
      </c>
      <c r="J101" s="25">
        <v>0.10100000000000001</v>
      </c>
      <c r="K101" s="1"/>
    </row>
    <row r="102" spans="1:17" ht="35.049999999999997" customHeight="1" x14ac:dyDescent="0.3">
      <c r="A102" s="317" t="s">
        <v>848</v>
      </c>
      <c r="B102" s="17"/>
      <c r="C102" s="327"/>
      <c r="D102" s="80">
        <v>2.41</v>
      </c>
      <c r="E102" s="81">
        <v>0.32800000000000001</v>
      </c>
      <c r="F102" s="82">
        <v>4.2000000000000003E-2</v>
      </c>
      <c r="G102" s="318">
        <v>359.95</v>
      </c>
      <c r="H102" s="318">
        <v>2</v>
      </c>
      <c r="I102" s="321">
        <v>2.71</v>
      </c>
      <c r="J102" s="25">
        <v>0.10100000000000001</v>
      </c>
      <c r="K102" s="1"/>
    </row>
    <row r="103" spans="1:17" ht="35.049999999999997" customHeight="1" x14ac:dyDescent="0.3">
      <c r="A103" s="317" t="s">
        <v>849</v>
      </c>
      <c r="B103" s="17"/>
      <c r="C103" s="327"/>
      <c r="D103" s="80">
        <v>2.41</v>
      </c>
      <c r="E103" s="81">
        <v>0.32800000000000001</v>
      </c>
      <c r="F103" s="82">
        <v>4.2000000000000003E-2</v>
      </c>
      <c r="G103" s="318">
        <v>781.18</v>
      </c>
      <c r="H103" s="318">
        <v>2</v>
      </c>
      <c r="I103" s="321">
        <v>2.71</v>
      </c>
      <c r="J103" s="25">
        <v>0.10100000000000001</v>
      </c>
      <c r="K103" s="1"/>
    </row>
    <row r="104" spans="1:17" ht="35.049999999999997" customHeight="1" x14ac:dyDescent="0.3">
      <c r="A104" s="317" t="s">
        <v>850</v>
      </c>
      <c r="B104" s="17"/>
      <c r="C104" s="327"/>
      <c r="D104" s="80">
        <v>2.0270000000000001</v>
      </c>
      <c r="E104" s="81">
        <v>0.24199999999999999</v>
      </c>
      <c r="F104" s="82">
        <v>3.1E-2</v>
      </c>
      <c r="G104" s="318">
        <v>43.13</v>
      </c>
      <c r="H104" s="318">
        <v>1.79</v>
      </c>
      <c r="I104" s="321">
        <v>2.82</v>
      </c>
      <c r="J104" s="25">
        <v>7.4999999999999997E-2</v>
      </c>
      <c r="K104" s="1"/>
    </row>
    <row r="105" spans="1:17" ht="35.049999999999997" customHeight="1" x14ac:dyDescent="0.3">
      <c r="A105" s="317" t="s">
        <v>851</v>
      </c>
      <c r="B105" s="17"/>
      <c r="C105" s="327"/>
      <c r="D105" s="80">
        <v>2.0270000000000001</v>
      </c>
      <c r="E105" s="81">
        <v>0.24199999999999999</v>
      </c>
      <c r="F105" s="82">
        <v>3.1E-2</v>
      </c>
      <c r="G105" s="318">
        <v>632.71</v>
      </c>
      <c r="H105" s="318">
        <v>1.79</v>
      </c>
      <c r="I105" s="321">
        <v>2.82</v>
      </c>
      <c r="J105" s="25">
        <v>7.4999999999999997E-2</v>
      </c>
      <c r="K105" s="1"/>
    </row>
    <row r="106" spans="1:17" ht="35.049999999999997" customHeight="1" x14ac:dyDescent="0.3">
      <c r="A106" s="317" t="s">
        <v>852</v>
      </c>
      <c r="B106" s="17"/>
      <c r="C106" s="327"/>
      <c r="D106" s="80">
        <v>2.0270000000000001</v>
      </c>
      <c r="E106" s="81">
        <v>0.24199999999999999</v>
      </c>
      <c r="F106" s="82">
        <v>3.1E-2</v>
      </c>
      <c r="G106" s="318">
        <v>2236.1799999999998</v>
      </c>
      <c r="H106" s="318">
        <v>1.79</v>
      </c>
      <c r="I106" s="321">
        <v>2.82</v>
      </c>
      <c r="J106" s="25">
        <v>7.4999999999999997E-2</v>
      </c>
      <c r="K106" s="1"/>
    </row>
    <row r="107" spans="1:17" ht="35.049999999999997" customHeight="1" x14ac:dyDescent="0.3">
      <c r="A107" s="317" t="s">
        <v>853</v>
      </c>
      <c r="B107" s="17"/>
      <c r="C107" s="327"/>
      <c r="D107" s="80">
        <v>2.0270000000000001</v>
      </c>
      <c r="E107" s="81">
        <v>0.24199999999999999</v>
      </c>
      <c r="F107" s="82">
        <v>3.1E-2</v>
      </c>
      <c r="G107" s="318">
        <v>4484.78</v>
      </c>
      <c r="H107" s="318">
        <v>1.79</v>
      </c>
      <c r="I107" s="321">
        <v>2.82</v>
      </c>
      <c r="J107" s="25">
        <v>7.4999999999999997E-2</v>
      </c>
      <c r="K107" s="1"/>
    </row>
    <row r="108" spans="1:17" ht="35.049999999999997" customHeight="1" x14ac:dyDescent="0.3">
      <c r="A108" s="317" t="s">
        <v>854</v>
      </c>
      <c r="B108" s="17"/>
      <c r="C108" s="327"/>
      <c r="D108" s="80">
        <v>2.0270000000000001</v>
      </c>
      <c r="E108" s="81">
        <v>0.24199999999999999</v>
      </c>
      <c r="F108" s="82">
        <v>3.1E-2</v>
      </c>
      <c r="G108" s="318">
        <v>8389.2900000000009</v>
      </c>
      <c r="H108" s="318">
        <v>1.79</v>
      </c>
      <c r="I108" s="321">
        <v>2.82</v>
      </c>
      <c r="J108" s="25">
        <v>7.4999999999999997E-2</v>
      </c>
      <c r="K108" s="1"/>
    </row>
    <row r="109" spans="1:17" ht="35.049999999999997" customHeight="1" x14ac:dyDescent="0.3">
      <c r="A109" s="317" t="s">
        <v>581</v>
      </c>
      <c r="B109" s="17"/>
      <c r="C109" s="327"/>
      <c r="D109" s="83">
        <v>4.4080000000000004</v>
      </c>
      <c r="E109" s="84">
        <v>0.90300000000000002</v>
      </c>
      <c r="F109" s="82">
        <v>0.38600000000000001</v>
      </c>
      <c r="G109" s="319" t="s">
        <v>595</v>
      </c>
      <c r="H109" s="319" t="s">
        <v>595</v>
      </c>
      <c r="I109" s="320" t="s">
        <v>595</v>
      </c>
      <c r="J109" s="26" t="s">
        <v>595</v>
      </c>
      <c r="K109" s="1"/>
    </row>
    <row r="110" spans="1:17" ht="35.049999999999997" customHeight="1" x14ac:dyDescent="0.3">
      <c r="A110" s="317" t="s">
        <v>687</v>
      </c>
      <c r="B110" s="17"/>
      <c r="C110" s="327"/>
      <c r="D110" s="80">
        <v>-2.8029999999999999</v>
      </c>
      <c r="E110" s="81">
        <v>-0.504</v>
      </c>
      <c r="F110" s="82">
        <v>-5.6000000000000001E-2</v>
      </c>
      <c r="G110" s="318" t="s">
        <v>712</v>
      </c>
      <c r="H110" s="319" t="s">
        <v>595</v>
      </c>
      <c r="I110" s="320" t="s">
        <v>595</v>
      </c>
      <c r="J110" s="26" t="s">
        <v>595</v>
      </c>
      <c r="K110" s="1"/>
    </row>
    <row r="111" spans="1:17" ht="35.049999999999997" customHeight="1" x14ac:dyDescent="0.3">
      <c r="A111" s="317" t="s">
        <v>688</v>
      </c>
      <c r="B111" s="17"/>
      <c r="C111" s="327"/>
      <c r="D111" s="80">
        <v>-2.8359999999999999</v>
      </c>
      <c r="E111" s="81">
        <v>-0.48899999999999999</v>
      </c>
      <c r="F111" s="82">
        <v>-5.5E-2</v>
      </c>
      <c r="G111" s="318" t="s">
        <v>712</v>
      </c>
      <c r="H111" s="319" t="s">
        <v>595</v>
      </c>
      <c r="I111" s="320" t="s">
        <v>595</v>
      </c>
      <c r="J111" s="26" t="s">
        <v>595</v>
      </c>
      <c r="K111" s="1"/>
    </row>
    <row r="112" spans="1:17" ht="35.049999999999997" customHeight="1" x14ac:dyDescent="0.3">
      <c r="A112" s="317" t="s">
        <v>689</v>
      </c>
      <c r="B112" s="17"/>
      <c r="C112" s="327"/>
      <c r="D112" s="80">
        <v>-2.8029999999999999</v>
      </c>
      <c r="E112" s="81">
        <v>-0.504</v>
      </c>
      <c r="F112" s="82">
        <v>-5.6000000000000001E-2</v>
      </c>
      <c r="G112" s="318" t="s">
        <v>712</v>
      </c>
      <c r="H112" s="319" t="s">
        <v>595</v>
      </c>
      <c r="I112" s="320" t="s">
        <v>595</v>
      </c>
      <c r="J112" s="25">
        <v>0.129</v>
      </c>
      <c r="K112" s="1"/>
    </row>
    <row r="113" spans="1:11" ht="35.049999999999997" customHeight="1" x14ac:dyDescent="0.3">
      <c r="A113" s="317" t="s">
        <v>690</v>
      </c>
      <c r="B113" s="17"/>
      <c r="C113" s="327"/>
      <c r="D113" s="80">
        <v>-2.8359999999999999</v>
      </c>
      <c r="E113" s="81">
        <v>-0.48899999999999999</v>
      </c>
      <c r="F113" s="82">
        <v>-5.5E-2</v>
      </c>
      <c r="G113" s="318" t="s">
        <v>712</v>
      </c>
      <c r="H113" s="319" t="s">
        <v>595</v>
      </c>
      <c r="I113" s="320" t="s">
        <v>595</v>
      </c>
      <c r="J113" s="25">
        <v>0.13300000000000001</v>
      </c>
      <c r="K113" s="1"/>
    </row>
    <row r="114" spans="1:11" ht="35.049999999999997" customHeight="1" x14ac:dyDescent="0.3">
      <c r="A114" s="317" t="s">
        <v>691</v>
      </c>
      <c r="B114" s="17"/>
      <c r="C114" s="327"/>
      <c r="D114" s="80">
        <v>-3.8479999999999999</v>
      </c>
      <c r="E114" s="81">
        <v>-0.505</v>
      </c>
      <c r="F114" s="82">
        <v>-6.4000000000000001E-2</v>
      </c>
      <c r="G114" s="318">
        <v>57.85</v>
      </c>
      <c r="H114" s="319" t="s">
        <v>595</v>
      </c>
      <c r="I114" s="320" t="s">
        <v>595</v>
      </c>
      <c r="J114" s="25">
        <v>0.189</v>
      </c>
      <c r="K114" s="1"/>
    </row>
    <row r="115" spans="1:11" ht="35.049999999999997" customHeight="1" x14ac:dyDescent="0.3">
      <c r="A115" s="317" t="s">
        <v>855</v>
      </c>
      <c r="B115" s="17"/>
      <c r="C115" s="327"/>
      <c r="D115" s="80">
        <v>1.778</v>
      </c>
      <c r="E115" s="81">
        <v>0.32</v>
      </c>
      <c r="F115" s="82">
        <v>3.5000000000000003E-2</v>
      </c>
      <c r="G115" s="318">
        <v>12.27</v>
      </c>
      <c r="H115" s="319" t="s">
        <v>595</v>
      </c>
      <c r="I115" s="320" t="s">
        <v>595</v>
      </c>
      <c r="J115" s="26" t="s">
        <v>595</v>
      </c>
      <c r="K115" s="1"/>
    </row>
    <row r="116" spans="1:11" ht="35.049999999999997" customHeight="1" x14ac:dyDescent="0.3">
      <c r="A116" s="317" t="s">
        <v>856</v>
      </c>
      <c r="B116" s="17"/>
      <c r="C116" s="327"/>
      <c r="D116" s="80">
        <v>1.778</v>
      </c>
      <c r="E116" s="81">
        <v>0.32</v>
      </c>
      <c r="F116" s="82">
        <v>3.5000000000000003E-2</v>
      </c>
      <c r="G116" s="319" t="s">
        <v>595</v>
      </c>
      <c r="H116" s="319" t="s">
        <v>595</v>
      </c>
      <c r="I116" s="320" t="s">
        <v>595</v>
      </c>
      <c r="J116" s="26" t="s">
        <v>595</v>
      </c>
      <c r="K116" s="1"/>
    </row>
    <row r="117" spans="1:11" ht="35.049999999999997" customHeight="1" x14ac:dyDescent="0.3">
      <c r="A117" s="317" t="s">
        <v>857</v>
      </c>
      <c r="B117" s="17"/>
      <c r="C117" s="327"/>
      <c r="D117" s="80">
        <v>2.1680000000000001</v>
      </c>
      <c r="E117" s="81">
        <v>0.39</v>
      </c>
      <c r="F117" s="82">
        <v>4.2999999999999997E-2</v>
      </c>
      <c r="G117" s="318">
        <v>0.93</v>
      </c>
      <c r="H117" s="319" t="s">
        <v>595</v>
      </c>
      <c r="I117" s="320" t="s">
        <v>595</v>
      </c>
      <c r="J117" s="26" t="s">
        <v>595</v>
      </c>
      <c r="K117" s="1"/>
    </row>
    <row r="118" spans="1:11" ht="35.049999999999997" customHeight="1" x14ac:dyDescent="0.3">
      <c r="A118" s="317" t="s">
        <v>858</v>
      </c>
      <c r="B118" s="17"/>
      <c r="C118" s="327"/>
      <c r="D118" s="80">
        <v>2.1680000000000001</v>
      </c>
      <c r="E118" s="81">
        <v>0.39</v>
      </c>
      <c r="F118" s="82">
        <v>4.2999999999999997E-2</v>
      </c>
      <c r="G118" s="318">
        <v>1.6</v>
      </c>
      <c r="H118" s="319" t="s">
        <v>595</v>
      </c>
      <c r="I118" s="320" t="s">
        <v>595</v>
      </c>
      <c r="J118" s="26" t="s">
        <v>595</v>
      </c>
      <c r="K118" s="1"/>
    </row>
    <row r="119" spans="1:11" ht="35.049999999999997" customHeight="1" x14ac:dyDescent="0.3">
      <c r="A119" s="317" t="s">
        <v>859</v>
      </c>
      <c r="B119" s="17"/>
      <c r="C119" s="327"/>
      <c r="D119" s="80">
        <v>2.1680000000000001</v>
      </c>
      <c r="E119" s="81">
        <v>0.39</v>
      </c>
      <c r="F119" s="82">
        <v>4.2999999999999997E-2</v>
      </c>
      <c r="G119" s="318">
        <v>4.5599999999999996</v>
      </c>
      <c r="H119" s="319" t="s">
        <v>595</v>
      </c>
      <c r="I119" s="320" t="s">
        <v>595</v>
      </c>
      <c r="J119" s="26" t="s">
        <v>595</v>
      </c>
      <c r="K119" s="1"/>
    </row>
    <row r="120" spans="1:11" ht="35.049999999999997" customHeight="1" x14ac:dyDescent="0.3">
      <c r="A120" s="317" t="s">
        <v>860</v>
      </c>
      <c r="B120" s="17"/>
      <c r="C120" s="327"/>
      <c r="D120" s="80">
        <v>2.1680000000000001</v>
      </c>
      <c r="E120" s="81">
        <v>0.39</v>
      </c>
      <c r="F120" s="82">
        <v>4.2999999999999997E-2</v>
      </c>
      <c r="G120" s="318">
        <v>9.94</v>
      </c>
      <c r="H120" s="319" t="s">
        <v>595</v>
      </c>
      <c r="I120" s="320" t="s">
        <v>595</v>
      </c>
      <c r="J120" s="26" t="s">
        <v>595</v>
      </c>
      <c r="K120" s="1"/>
    </row>
    <row r="121" spans="1:11" ht="35.049999999999997" customHeight="1" x14ac:dyDescent="0.3">
      <c r="A121" s="317" t="s">
        <v>861</v>
      </c>
      <c r="B121" s="17"/>
      <c r="C121" s="327"/>
      <c r="D121" s="80">
        <v>2.1680000000000001</v>
      </c>
      <c r="E121" s="81">
        <v>0.39</v>
      </c>
      <c r="F121" s="82">
        <v>4.2999999999999997E-2</v>
      </c>
      <c r="G121" s="318">
        <v>29.99</v>
      </c>
      <c r="H121" s="319" t="s">
        <v>595</v>
      </c>
      <c r="I121" s="320" t="s">
        <v>595</v>
      </c>
      <c r="J121" s="26" t="s">
        <v>595</v>
      </c>
      <c r="K121" s="1"/>
    </row>
    <row r="122" spans="1:11" ht="35.049999999999997" customHeight="1" x14ac:dyDescent="0.3">
      <c r="A122" s="317" t="s">
        <v>582</v>
      </c>
      <c r="B122" s="17"/>
      <c r="C122" s="327"/>
      <c r="D122" s="80">
        <v>2.1680000000000001</v>
      </c>
      <c r="E122" s="81">
        <v>0.39</v>
      </c>
      <c r="F122" s="82">
        <v>4.2999999999999997E-2</v>
      </c>
      <c r="G122" s="319" t="s">
        <v>595</v>
      </c>
      <c r="H122" s="319" t="s">
        <v>595</v>
      </c>
      <c r="I122" s="320" t="s">
        <v>595</v>
      </c>
      <c r="J122" s="26" t="s">
        <v>595</v>
      </c>
      <c r="K122" s="1"/>
    </row>
    <row r="123" spans="1:11" ht="35.049999999999997" customHeight="1" x14ac:dyDescent="0.3">
      <c r="A123" s="317" t="s">
        <v>862</v>
      </c>
      <c r="B123" s="17"/>
      <c r="C123" s="327"/>
      <c r="D123" s="80">
        <v>1.4319999999999999</v>
      </c>
      <c r="E123" s="81">
        <v>0.23799999999999999</v>
      </c>
      <c r="F123" s="82">
        <v>2.7E-2</v>
      </c>
      <c r="G123" s="318">
        <v>3.5</v>
      </c>
      <c r="H123" s="318">
        <v>0.48</v>
      </c>
      <c r="I123" s="321">
        <v>0.82</v>
      </c>
      <c r="J123" s="25">
        <v>7.1999999999999995E-2</v>
      </c>
      <c r="K123" s="1"/>
    </row>
    <row r="124" spans="1:11" ht="35.049999999999997" customHeight="1" x14ac:dyDescent="0.3">
      <c r="A124" s="317" t="s">
        <v>863</v>
      </c>
      <c r="B124" s="17"/>
      <c r="C124" s="327"/>
      <c r="D124" s="80">
        <v>1.4319999999999999</v>
      </c>
      <c r="E124" s="81">
        <v>0.23799999999999999</v>
      </c>
      <c r="F124" s="82">
        <v>2.7E-2</v>
      </c>
      <c r="G124" s="318">
        <v>47.39</v>
      </c>
      <c r="H124" s="318">
        <v>0.48</v>
      </c>
      <c r="I124" s="321">
        <v>0.82</v>
      </c>
      <c r="J124" s="25">
        <v>7.1999999999999995E-2</v>
      </c>
      <c r="K124" s="1"/>
    </row>
    <row r="125" spans="1:11" ht="35.049999999999997" customHeight="1" x14ac:dyDescent="0.3">
      <c r="A125" s="317" t="s">
        <v>864</v>
      </c>
      <c r="B125" s="17"/>
      <c r="C125" s="327"/>
      <c r="D125" s="80">
        <v>1.4319999999999999</v>
      </c>
      <c r="E125" s="81">
        <v>0.23799999999999999</v>
      </c>
      <c r="F125" s="82">
        <v>2.7E-2</v>
      </c>
      <c r="G125" s="318">
        <v>104.46</v>
      </c>
      <c r="H125" s="318">
        <v>0.48</v>
      </c>
      <c r="I125" s="321">
        <v>0.82</v>
      </c>
      <c r="J125" s="25">
        <v>7.1999999999999995E-2</v>
      </c>
      <c r="K125" s="1"/>
    </row>
    <row r="126" spans="1:11" ht="35.049999999999997" customHeight="1" x14ac:dyDescent="0.3">
      <c r="A126" s="317" t="s">
        <v>865</v>
      </c>
      <c r="B126" s="17"/>
      <c r="C126" s="327"/>
      <c r="D126" s="80">
        <v>1.4319999999999999</v>
      </c>
      <c r="E126" s="81">
        <v>0.23799999999999999</v>
      </c>
      <c r="F126" s="82">
        <v>2.7E-2</v>
      </c>
      <c r="G126" s="318">
        <v>173.57</v>
      </c>
      <c r="H126" s="318">
        <v>0.48</v>
      </c>
      <c r="I126" s="321">
        <v>0.82</v>
      </c>
      <c r="J126" s="25">
        <v>7.1999999999999995E-2</v>
      </c>
      <c r="K126" s="1"/>
    </row>
    <row r="127" spans="1:11" ht="35.049999999999997" customHeight="1" x14ac:dyDescent="0.3">
      <c r="A127" s="317" t="s">
        <v>866</v>
      </c>
      <c r="B127" s="17"/>
      <c r="C127" s="327"/>
      <c r="D127" s="80">
        <v>1.4319999999999999</v>
      </c>
      <c r="E127" s="81">
        <v>0.23799999999999999</v>
      </c>
      <c r="F127" s="82">
        <v>2.7E-2</v>
      </c>
      <c r="G127" s="318">
        <v>374.06</v>
      </c>
      <c r="H127" s="318">
        <v>0.48</v>
      </c>
      <c r="I127" s="321">
        <v>0.82</v>
      </c>
      <c r="J127" s="25">
        <v>7.1999999999999995E-2</v>
      </c>
      <c r="K127" s="1"/>
    </row>
    <row r="128" spans="1:11" ht="35.049999999999997" customHeight="1" x14ac:dyDescent="0.3">
      <c r="A128" s="317" t="s">
        <v>867</v>
      </c>
      <c r="B128" s="17"/>
      <c r="C128" s="327"/>
      <c r="D128" s="80">
        <v>1.796</v>
      </c>
      <c r="E128" s="81">
        <v>0.24399999999999999</v>
      </c>
      <c r="F128" s="82">
        <v>3.1E-2</v>
      </c>
      <c r="G128" s="318">
        <v>1.96</v>
      </c>
      <c r="H128" s="318">
        <v>1.49</v>
      </c>
      <c r="I128" s="321">
        <v>2.02</v>
      </c>
      <c r="J128" s="25">
        <v>7.4999999999999997E-2</v>
      </c>
      <c r="K128" s="1"/>
    </row>
    <row r="129" spans="1:11" ht="35.049999999999997" customHeight="1" x14ac:dyDescent="0.3">
      <c r="A129" s="317" t="s">
        <v>868</v>
      </c>
      <c r="B129" s="17"/>
      <c r="C129" s="327"/>
      <c r="D129" s="80">
        <v>1.796</v>
      </c>
      <c r="E129" s="81">
        <v>0.24399999999999999</v>
      </c>
      <c r="F129" s="82">
        <v>3.1E-2</v>
      </c>
      <c r="G129" s="318">
        <v>70.7</v>
      </c>
      <c r="H129" s="318">
        <v>1.49</v>
      </c>
      <c r="I129" s="321">
        <v>2.02</v>
      </c>
      <c r="J129" s="25">
        <v>7.4999999999999997E-2</v>
      </c>
      <c r="K129" s="1"/>
    </row>
    <row r="130" spans="1:11" ht="35.049999999999997" customHeight="1" x14ac:dyDescent="0.3">
      <c r="A130" s="317" t="s">
        <v>869</v>
      </c>
      <c r="B130" s="17"/>
      <c r="C130" s="327"/>
      <c r="D130" s="80">
        <v>1.796</v>
      </c>
      <c r="E130" s="81">
        <v>0.24399999999999999</v>
      </c>
      <c r="F130" s="82">
        <v>3.1E-2</v>
      </c>
      <c r="G130" s="318">
        <v>160.08000000000001</v>
      </c>
      <c r="H130" s="318">
        <v>1.49</v>
      </c>
      <c r="I130" s="321">
        <v>2.02</v>
      </c>
      <c r="J130" s="25">
        <v>7.4999999999999997E-2</v>
      </c>
      <c r="K130" s="1"/>
    </row>
    <row r="131" spans="1:11" ht="35.049999999999997" customHeight="1" x14ac:dyDescent="0.3">
      <c r="A131" s="317" t="s">
        <v>870</v>
      </c>
      <c r="B131" s="17"/>
      <c r="C131" s="327"/>
      <c r="D131" s="80">
        <v>1.796</v>
      </c>
      <c r="E131" s="81">
        <v>0.24399999999999999</v>
      </c>
      <c r="F131" s="82">
        <v>3.1E-2</v>
      </c>
      <c r="G131" s="318">
        <v>268.3</v>
      </c>
      <c r="H131" s="318">
        <v>1.49</v>
      </c>
      <c r="I131" s="321">
        <v>2.02</v>
      </c>
      <c r="J131" s="25">
        <v>7.4999999999999997E-2</v>
      </c>
      <c r="K131" s="1"/>
    </row>
    <row r="132" spans="1:11" ht="35.049999999999997" customHeight="1" x14ac:dyDescent="0.3">
      <c r="A132" s="317" t="s">
        <v>871</v>
      </c>
      <c r="B132" s="17"/>
      <c r="C132" s="327"/>
      <c r="D132" s="80">
        <v>1.796</v>
      </c>
      <c r="E132" s="81">
        <v>0.24399999999999999</v>
      </c>
      <c r="F132" s="82">
        <v>3.1E-2</v>
      </c>
      <c r="G132" s="318">
        <v>582.26</v>
      </c>
      <c r="H132" s="318">
        <v>1.49</v>
      </c>
      <c r="I132" s="321">
        <v>2.02</v>
      </c>
      <c r="J132" s="25">
        <v>7.4999999999999997E-2</v>
      </c>
      <c r="K132" s="1"/>
    </row>
    <row r="133" spans="1:11" ht="35.049999999999997" customHeight="1" x14ac:dyDescent="0.3">
      <c r="A133" s="317" t="s">
        <v>872</v>
      </c>
      <c r="B133" s="17"/>
      <c r="C133" s="327"/>
      <c r="D133" s="80">
        <v>1.5109999999999999</v>
      </c>
      <c r="E133" s="81">
        <v>0.18</v>
      </c>
      <c r="F133" s="82">
        <v>2.3E-2</v>
      </c>
      <c r="G133" s="318">
        <v>32.17</v>
      </c>
      <c r="H133" s="318">
        <v>1.33</v>
      </c>
      <c r="I133" s="321">
        <v>2.1</v>
      </c>
      <c r="J133" s="25">
        <v>5.6000000000000001E-2</v>
      </c>
      <c r="K133" s="1"/>
    </row>
    <row r="134" spans="1:11" ht="35.049999999999997" customHeight="1" x14ac:dyDescent="0.3">
      <c r="A134" s="317" t="s">
        <v>873</v>
      </c>
      <c r="B134" s="17"/>
      <c r="C134" s="327"/>
      <c r="D134" s="80">
        <v>1.5109999999999999</v>
      </c>
      <c r="E134" s="81">
        <v>0.18</v>
      </c>
      <c r="F134" s="82">
        <v>2.3E-2</v>
      </c>
      <c r="G134" s="318">
        <v>471.59</v>
      </c>
      <c r="H134" s="318">
        <v>1.33</v>
      </c>
      <c r="I134" s="321">
        <v>2.1</v>
      </c>
      <c r="J134" s="25">
        <v>5.6000000000000001E-2</v>
      </c>
      <c r="K134" s="1"/>
    </row>
    <row r="135" spans="1:11" ht="35.049999999999997" customHeight="1" x14ac:dyDescent="0.3">
      <c r="A135" s="317" t="s">
        <v>874</v>
      </c>
      <c r="B135" s="17"/>
      <c r="C135" s="327"/>
      <c r="D135" s="80">
        <v>1.5109999999999999</v>
      </c>
      <c r="E135" s="81">
        <v>0.18</v>
      </c>
      <c r="F135" s="82">
        <v>2.3E-2</v>
      </c>
      <c r="G135" s="318">
        <v>1666.72</v>
      </c>
      <c r="H135" s="318">
        <v>1.33</v>
      </c>
      <c r="I135" s="321">
        <v>2.1</v>
      </c>
      <c r="J135" s="25">
        <v>5.6000000000000001E-2</v>
      </c>
      <c r="K135" s="1"/>
    </row>
    <row r="136" spans="1:11" ht="35.049999999999997" customHeight="1" x14ac:dyDescent="0.3">
      <c r="A136" s="317" t="s">
        <v>875</v>
      </c>
      <c r="B136" s="17"/>
      <c r="C136" s="327"/>
      <c r="D136" s="80">
        <v>1.5109999999999999</v>
      </c>
      <c r="E136" s="81">
        <v>0.18</v>
      </c>
      <c r="F136" s="82">
        <v>2.3E-2</v>
      </c>
      <c r="G136" s="318">
        <v>3342.68</v>
      </c>
      <c r="H136" s="318">
        <v>1.33</v>
      </c>
      <c r="I136" s="321">
        <v>2.1</v>
      </c>
      <c r="J136" s="25">
        <v>5.6000000000000001E-2</v>
      </c>
      <c r="K136" s="1"/>
    </row>
    <row r="137" spans="1:11" ht="35.049999999999997" customHeight="1" x14ac:dyDescent="0.3">
      <c r="A137" s="317" t="s">
        <v>876</v>
      </c>
      <c r="B137" s="17"/>
      <c r="C137" s="327"/>
      <c r="D137" s="80">
        <v>1.5109999999999999</v>
      </c>
      <c r="E137" s="81">
        <v>0.18</v>
      </c>
      <c r="F137" s="82">
        <v>2.3E-2</v>
      </c>
      <c r="G137" s="318">
        <v>6252.86</v>
      </c>
      <c r="H137" s="318">
        <v>1.33</v>
      </c>
      <c r="I137" s="321">
        <v>2.1</v>
      </c>
      <c r="J137" s="25">
        <v>5.6000000000000001E-2</v>
      </c>
      <c r="K137" s="1"/>
    </row>
    <row r="138" spans="1:11" ht="35.049999999999997" customHeight="1" x14ac:dyDescent="0.3">
      <c r="A138" s="317" t="s">
        <v>583</v>
      </c>
      <c r="B138" s="17"/>
      <c r="C138" s="327"/>
      <c r="D138" s="83">
        <v>3.2850000000000001</v>
      </c>
      <c r="E138" s="84">
        <v>0.67300000000000004</v>
      </c>
      <c r="F138" s="82">
        <v>0.28799999999999998</v>
      </c>
      <c r="G138" s="319" t="s">
        <v>595</v>
      </c>
      <c r="H138" s="319" t="s">
        <v>595</v>
      </c>
      <c r="I138" s="320" t="s">
        <v>595</v>
      </c>
      <c r="J138" s="26" t="s">
        <v>595</v>
      </c>
      <c r="K138" s="1"/>
    </row>
    <row r="139" spans="1:11" ht="35.049999999999997" customHeight="1" x14ac:dyDescent="0.3">
      <c r="A139" s="317" t="s">
        <v>692</v>
      </c>
      <c r="B139" s="17"/>
      <c r="C139" s="327"/>
      <c r="D139" s="80">
        <v>-2.09</v>
      </c>
      <c r="E139" s="81">
        <v>-0.376</v>
      </c>
      <c r="F139" s="82">
        <v>-4.2000000000000003E-2</v>
      </c>
      <c r="G139" s="318" t="s">
        <v>712</v>
      </c>
      <c r="H139" s="319" t="s">
        <v>595</v>
      </c>
      <c r="I139" s="320" t="s">
        <v>595</v>
      </c>
      <c r="J139" s="26" t="s">
        <v>595</v>
      </c>
      <c r="K139" s="1"/>
    </row>
    <row r="140" spans="1:11" ht="35.049999999999997" customHeight="1" x14ac:dyDescent="0.3">
      <c r="A140" s="317" t="s">
        <v>693</v>
      </c>
      <c r="B140" s="17"/>
      <c r="C140" s="327"/>
      <c r="D140" s="80">
        <v>-2.113</v>
      </c>
      <c r="E140" s="81">
        <v>-0.36399999999999999</v>
      </c>
      <c r="F140" s="82">
        <v>-4.1000000000000002E-2</v>
      </c>
      <c r="G140" s="318" t="s">
        <v>712</v>
      </c>
      <c r="H140" s="319" t="s">
        <v>595</v>
      </c>
      <c r="I140" s="320" t="s">
        <v>595</v>
      </c>
      <c r="J140" s="26" t="s">
        <v>595</v>
      </c>
      <c r="K140" s="1"/>
    </row>
    <row r="141" spans="1:11" ht="35.049999999999997" customHeight="1" x14ac:dyDescent="0.3">
      <c r="A141" s="317" t="s">
        <v>694</v>
      </c>
      <c r="B141" s="17"/>
      <c r="C141" s="327"/>
      <c r="D141" s="80">
        <v>-2.09</v>
      </c>
      <c r="E141" s="81">
        <v>-0.376</v>
      </c>
      <c r="F141" s="82">
        <v>-4.2000000000000003E-2</v>
      </c>
      <c r="G141" s="318" t="s">
        <v>712</v>
      </c>
      <c r="H141" s="319" t="s">
        <v>595</v>
      </c>
      <c r="I141" s="320" t="s">
        <v>595</v>
      </c>
      <c r="J141" s="25">
        <v>9.6000000000000002E-2</v>
      </c>
    </row>
    <row r="142" spans="1:11" ht="35.049999999999997" customHeight="1" x14ac:dyDescent="0.3">
      <c r="A142" s="317" t="s">
        <v>695</v>
      </c>
      <c r="B142" s="17"/>
      <c r="C142" s="327"/>
      <c r="D142" s="80">
        <v>-2.113</v>
      </c>
      <c r="E142" s="81">
        <v>-0.36399999999999999</v>
      </c>
      <c r="F142" s="82">
        <v>-4.1000000000000002E-2</v>
      </c>
      <c r="G142" s="318" t="s">
        <v>712</v>
      </c>
      <c r="H142" s="319" t="s">
        <v>595</v>
      </c>
      <c r="I142" s="320" t="s">
        <v>595</v>
      </c>
      <c r="J142" s="25">
        <v>9.9000000000000005E-2</v>
      </c>
    </row>
    <row r="143" spans="1:11" ht="35.049999999999997" customHeight="1" x14ac:dyDescent="0.3">
      <c r="A143" s="317" t="s">
        <v>696</v>
      </c>
      <c r="B143" s="17"/>
      <c r="C143" s="327"/>
      <c r="D143" s="80">
        <v>-2.8679999999999999</v>
      </c>
      <c r="E143" s="81">
        <v>-0.377</v>
      </c>
      <c r="F143" s="82">
        <v>-4.8000000000000001E-2</v>
      </c>
      <c r="G143" s="318">
        <v>43.12</v>
      </c>
      <c r="H143" s="319" t="s">
        <v>595</v>
      </c>
      <c r="I143" s="320" t="s">
        <v>595</v>
      </c>
      <c r="J143" s="25">
        <v>0.14099999999999999</v>
      </c>
    </row>
    <row r="144" spans="1:11" ht="35.049999999999997" customHeight="1" x14ac:dyDescent="0.3">
      <c r="A144" s="317" t="s">
        <v>877</v>
      </c>
      <c r="B144" s="17"/>
      <c r="C144" s="327"/>
      <c r="D144" s="80">
        <v>0.77400000000000002</v>
      </c>
      <c r="E144" s="81">
        <v>0.13900000000000001</v>
      </c>
      <c r="F144" s="82">
        <v>1.4999999999999999E-2</v>
      </c>
      <c r="G144" s="318">
        <v>10.82</v>
      </c>
      <c r="H144" s="319" t="s">
        <v>595</v>
      </c>
      <c r="I144" s="320" t="s">
        <v>595</v>
      </c>
      <c r="J144" s="26" t="s">
        <v>595</v>
      </c>
    </row>
    <row r="145" spans="1:10" ht="35.049999999999997" customHeight="1" x14ac:dyDescent="0.3">
      <c r="A145" s="317" t="s">
        <v>878</v>
      </c>
      <c r="B145" s="17"/>
      <c r="C145" s="327"/>
      <c r="D145" s="80">
        <v>0.77400000000000002</v>
      </c>
      <c r="E145" s="81">
        <v>0.13900000000000001</v>
      </c>
      <c r="F145" s="82">
        <v>1.4999999999999999E-2</v>
      </c>
      <c r="G145" s="319" t="s">
        <v>595</v>
      </c>
      <c r="H145" s="319" t="s">
        <v>595</v>
      </c>
      <c r="I145" s="320" t="s">
        <v>595</v>
      </c>
      <c r="J145" s="26" t="s">
        <v>595</v>
      </c>
    </row>
    <row r="146" spans="1:10" ht="35.049999999999997" customHeight="1" x14ac:dyDescent="0.3">
      <c r="A146" s="317" t="s">
        <v>879</v>
      </c>
      <c r="B146" s="17"/>
      <c r="C146" s="327"/>
      <c r="D146" s="80">
        <v>0.94399999999999995</v>
      </c>
      <c r="E146" s="81">
        <v>0.17</v>
      </c>
      <c r="F146" s="82">
        <v>1.9E-2</v>
      </c>
      <c r="G146" s="318">
        <v>0.44</v>
      </c>
      <c r="H146" s="319" t="s">
        <v>595</v>
      </c>
      <c r="I146" s="320" t="s">
        <v>595</v>
      </c>
      <c r="J146" s="26" t="s">
        <v>595</v>
      </c>
    </row>
    <row r="147" spans="1:10" ht="35.049999999999997" customHeight="1" x14ac:dyDescent="0.3">
      <c r="A147" s="317" t="s">
        <v>880</v>
      </c>
      <c r="B147" s="17"/>
      <c r="C147" s="327"/>
      <c r="D147" s="80">
        <v>0.94399999999999995</v>
      </c>
      <c r="E147" s="81">
        <v>0.17</v>
      </c>
      <c r="F147" s="82">
        <v>1.9E-2</v>
      </c>
      <c r="G147" s="318">
        <v>0.73</v>
      </c>
      <c r="H147" s="319" t="s">
        <v>595</v>
      </c>
      <c r="I147" s="320" t="s">
        <v>595</v>
      </c>
      <c r="J147" s="26" t="s">
        <v>595</v>
      </c>
    </row>
    <row r="148" spans="1:10" ht="35.049999999999997" customHeight="1" x14ac:dyDescent="0.3">
      <c r="A148" s="317" t="s">
        <v>881</v>
      </c>
      <c r="B148" s="17"/>
      <c r="C148" s="327"/>
      <c r="D148" s="80">
        <v>0.94399999999999995</v>
      </c>
      <c r="E148" s="81">
        <v>0.17</v>
      </c>
      <c r="F148" s="82">
        <v>1.9E-2</v>
      </c>
      <c r="G148" s="318">
        <v>2.02</v>
      </c>
      <c r="H148" s="319" t="s">
        <v>595</v>
      </c>
      <c r="I148" s="320" t="s">
        <v>595</v>
      </c>
      <c r="J148" s="26" t="s">
        <v>595</v>
      </c>
    </row>
    <row r="149" spans="1:10" ht="35.049999999999997" customHeight="1" x14ac:dyDescent="0.3">
      <c r="A149" s="317" t="s">
        <v>882</v>
      </c>
      <c r="B149" s="17"/>
      <c r="C149" s="327"/>
      <c r="D149" s="80">
        <v>0.94399999999999995</v>
      </c>
      <c r="E149" s="81">
        <v>0.17</v>
      </c>
      <c r="F149" s="82">
        <v>1.9E-2</v>
      </c>
      <c r="G149" s="318">
        <v>4.3600000000000003</v>
      </c>
      <c r="H149" s="319" t="s">
        <v>595</v>
      </c>
      <c r="I149" s="320" t="s">
        <v>595</v>
      </c>
      <c r="J149" s="26" t="s">
        <v>595</v>
      </c>
    </row>
    <row r="150" spans="1:10" ht="35.049999999999997" customHeight="1" x14ac:dyDescent="0.3">
      <c r="A150" s="317" t="s">
        <v>883</v>
      </c>
      <c r="B150" s="17"/>
      <c r="C150" s="327"/>
      <c r="D150" s="80">
        <v>0.94399999999999995</v>
      </c>
      <c r="E150" s="81">
        <v>0.17</v>
      </c>
      <c r="F150" s="82">
        <v>1.9E-2</v>
      </c>
      <c r="G150" s="318">
        <v>13.09</v>
      </c>
      <c r="H150" s="319" t="s">
        <v>595</v>
      </c>
      <c r="I150" s="320" t="s">
        <v>595</v>
      </c>
      <c r="J150" s="26" t="s">
        <v>595</v>
      </c>
    </row>
    <row r="151" spans="1:10" ht="35.049999999999997" customHeight="1" x14ac:dyDescent="0.3">
      <c r="A151" s="317" t="s">
        <v>584</v>
      </c>
      <c r="B151" s="17"/>
      <c r="C151" s="327"/>
      <c r="D151" s="80">
        <v>0.94399999999999995</v>
      </c>
      <c r="E151" s="81">
        <v>0.17</v>
      </c>
      <c r="F151" s="82">
        <v>1.9E-2</v>
      </c>
      <c r="G151" s="319" t="s">
        <v>595</v>
      </c>
      <c r="H151" s="319" t="s">
        <v>595</v>
      </c>
      <c r="I151" s="320" t="s">
        <v>595</v>
      </c>
      <c r="J151" s="26" t="s">
        <v>595</v>
      </c>
    </row>
    <row r="152" spans="1:10" ht="35.049999999999997" customHeight="1" x14ac:dyDescent="0.3">
      <c r="A152" s="317" t="s">
        <v>884</v>
      </c>
      <c r="B152" s="17"/>
      <c r="C152" s="327"/>
      <c r="D152" s="80">
        <v>0.623</v>
      </c>
      <c r="E152" s="81">
        <v>0.104</v>
      </c>
      <c r="F152" s="82">
        <v>1.2E-2</v>
      </c>
      <c r="G152" s="318">
        <v>1.56</v>
      </c>
      <c r="H152" s="318">
        <v>0.21</v>
      </c>
      <c r="I152" s="321">
        <v>0.36</v>
      </c>
      <c r="J152" s="25">
        <v>3.1E-2</v>
      </c>
    </row>
    <row r="153" spans="1:10" ht="35.049999999999997" customHeight="1" x14ac:dyDescent="0.3">
      <c r="A153" s="317" t="s">
        <v>885</v>
      </c>
      <c r="B153" s="17"/>
      <c r="C153" s="327"/>
      <c r="D153" s="80">
        <v>0.623</v>
      </c>
      <c r="E153" s="81">
        <v>0.104</v>
      </c>
      <c r="F153" s="82">
        <v>1.2E-2</v>
      </c>
      <c r="G153" s="318">
        <v>20.66</v>
      </c>
      <c r="H153" s="318">
        <v>0.21</v>
      </c>
      <c r="I153" s="321">
        <v>0.36</v>
      </c>
      <c r="J153" s="25">
        <v>3.1E-2</v>
      </c>
    </row>
    <row r="154" spans="1:10" ht="35.049999999999997" customHeight="1" x14ac:dyDescent="0.3">
      <c r="A154" s="317" t="s">
        <v>886</v>
      </c>
      <c r="B154" s="17"/>
      <c r="C154" s="327"/>
      <c r="D154" s="80">
        <v>0.623</v>
      </c>
      <c r="E154" s="81">
        <v>0.104</v>
      </c>
      <c r="F154" s="82">
        <v>1.2E-2</v>
      </c>
      <c r="G154" s="318">
        <v>45.5</v>
      </c>
      <c r="H154" s="318">
        <v>0.21</v>
      </c>
      <c r="I154" s="321">
        <v>0.36</v>
      </c>
      <c r="J154" s="25">
        <v>3.1E-2</v>
      </c>
    </row>
    <row r="155" spans="1:10" ht="35.049999999999997" customHeight="1" x14ac:dyDescent="0.3">
      <c r="A155" s="317" t="s">
        <v>887</v>
      </c>
      <c r="B155" s="17"/>
      <c r="C155" s="327"/>
      <c r="D155" s="80">
        <v>0.623</v>
      </c>
      <c r="E155" s="81">
        <v>0.104</v>
      </c>
      <c r="F155" s="82">
        <v>1.2E-2</v>
      </c>
      <c r="G155" s="318">
        <v>75.569999999999993</v>
      </c>
      <c r="H155" s="318">
        <v>0.21</v>
      </c>
      <c r="I155" s="321">
        <v>0.36</v>
      </c>
      <c r="J155" s="25">
        <v>3.1E-2</v>
      </c>
    </row>
    <row r="156" spans="1:10" ht="35.049999999999997" customHeight="1" x14ac:dyDescent="0.3">
      <c r="A156" s="317" t="s">
        <v>888</v>
      </c>
      <c r="B156" s="17"/>
      <c r="C156" s="327"/>
      <c r="D156" s="80">
        <v>0.623</v>
      </c>
      <c r="E156" s="81">
        <v>0.104</v>
      </c>
      <c r="F156" s="82">
        <v>1.2E-2</v>
      </c>
      <c r="G156" s="318">
        <v>162.82</v>
      </c>
      <c r="H156" s="318">
        <v>0.21</v>
      </c>
      <c r="I156" s="321">
        <v>0.36</v>
      </c>
      <c r="J156" s="25">
        <v>3.1E-2</v>
      </c>
    </row>
    <row r="157" spans="1:10" ht="35.049999999999997" customHeight="1" x14ac:dyDescent="0.3">
      <c r="A157" s="317" t="s">
        <v>889</v>
      </c>
      <c r="B157" s="17"/>
      <c r="C157" s="327"/>
      <c r="D157" s="80">
        <v>0.78200000000000003</v>
      </c>
      <c r="E157" s="81">
        <v>0.106</v>
      </c>
      <c r="F157" s="82">
        <v>1.4E-2</v>
      </c>
      <c r="G157" s="318">
        <v>0.89</v>
      </c>
      <c r="H157" s="318">
        <v>0.65</v>
      </c>
      <c r="I157" s="321">
        <v>0.88</v>
      </c>
      <c r="J157" s="25">
        <v>3.3000000000000002E-2</v>
      </c>
    </row>
    <row r="158" spans="1:10" ht="35.049999999999997" customHeight="1" x14ac:dyDescent="0.3">
      <c r="A158" s="317" t="s">
        <v>890</v>
      </c>
      <c r="B158" s="17"/>
      <c r="C158" s="327"/>
      <c r="D158" s="80">
        <v>0.78200000000000003</v>
      </c>
      <c r="E158" s="81">
        <v>0.106</v>
      </c>
      <c r="F158" s="82">
        <v>1.4E-2</v>
      </c>
      <c r="G158" s="318">
        <v>30.8</v>
      </c>
      <c r="H158" s="318">
        <v>0.65</v>
      </c>
      <c r="I158" s="321">
        <v>0.88</v>
      </c>
      <c r="J158" s="25">
        <v>3.3000000000000002E-2</v>
      </c>
    </row>
    <row r="159" spans="1:10" ht="35.049999999999997" customHeight="1" x14ac:dyDescent="0.3">
      <c r="A159" s="317" t="s">
        <v>891</v>
      </c>
      <c r="B159" s="17"/>
      <c r="C159" s="327"/>
      <c r="D159" s="80">
        <v>0.78200000000000003</v>
      </c>
      <c r="E159" s="81">
        <v>0.106</v>
      </c>
      <c r="F159" s="82">
        <v>1.4E-2</v>
      </c>
      <c r="G159" s="318">
        <v>69.7</v>
      </c>
      <c r="H159" s="318">
        <v>0.65</v>
      </c>
      <c r="I159" s="321">
        <v>0.88</v>
      </c>
      <c r="J159" s="25">
        <v>3.3000000000000002E-2</v>
      </c>
    </row>
    <row r="160" spans="1:10" ht="35.049999999999997" customHeight="1" x14ac:dyDescent="0.3">
      <c r="A160" s="317" t="s">
        <v>892</v>
      </c>
      <c r="B160" s="17"/>
      <c r="C160" s="327"/>
      <c r="D160" s="80">
        <v>0.78200000000000003</v>
      </c>
      <c r="E160" s="81">
        <v>0.106</v>
      </c>
      <c r="F160" s="82">
        <v>1.4E-2</v>
      </c>
      <c r="G160" s="318">
        <v>116.8</v>
      </c>
      <c r="H160" s="318">
        <v>0.65</v>
      </c>
      <c r="I160" s="321">
        <v>0.88</v>
      </c>
      <c r="J160" s="25">
        <v>3.3000000000000002E-2</v>
      </c>
    </row>
    <row r="161" spans="1:10" ht="35.049999999999997" customHeight="1" x14ac:dyDescent="0.3">
      <c r="A161" s="317" t="s">
        <v>893</v>
      </c>
      <c r="B161" s="17"/>
      <c r="C161" s="327"/>
      <c r="D161" s="80">
        <v>0.78200000000000003</v>
      </c>
      <c r="E161" s="81">
        <v>0.106</v>
      </c>
      <c r="F161" s="82">
        <v>1.4E-2</v>
      </c>
      <c r="G161" s="318">
        <v>253.43</v>
      </c>
      <c r="H161" s="318">
        <v>0.65</v>
      </c>
      <c r="I161" s="321">
        <v>0.88</v>
      </c>
      <c r="J161" s="25">
        <v>3.3000000000000002E-2</v>
      </c>
    </row>
    <row r="162" spans="1:10" ht="35.049999999999997" customHeight="1" x14ac:dyDescent="0.3">
      <c r="A162" s="317" t="s">
        <v>894</v>
      </c>
      <c r="B162" s="17"/>
      <c r="C162" s="327"/>
      <c r="D162" s="80">
        <v>0.65800000000000003</v>
      </c>
      <c r="E162" s="81">
        <v>7.9000000000000001E-2</v>
      </c>
      <c r="F162" s="82">
        <v>0.01</v>
      </c>
      <c r="G162" s="318">
        <v>14.04</v>
      </c>
      <c r="H162" s="318">
        <v>0.57999999999999996</v>
      </c>
      <c r="I162" s="321">
        <v>0.92</v>
      </c>
      <c r="J162" s="25">
        <v>2.4E-2</v>
      </c>
    </row>
    <row r="163" spans="1:10" ht="35.049999999999997" customHeight="1" x14ac:dyDescent="0.3">
      <c r="A163" s="317" t="s">
        <v>895</v>
      </c>
      <c r="B163" s="17"/>
      <c r="C163" s="327"/>
      <c r="D163" s="80">
        <v>0.65800000000000003</v>
      </c>
      <c r="E163" s="81">
        <v>7.9000000000000001E-2</v>
      </c>
      <c r="F163" s="82">
        <v>0.01</v>
      </c>
      <c r="G163" s="318">
        <v>205.27</v>
      </c>
      <c r="H163" s="318">
        <v>0.57999999999999996</v>
      </c>
      <c r="I163" s="321">
        <v>0.92</v>
      </c>
      <c r="J163" s="25">
        <v>2.4E-2</v>
      </c>
    </row>
    <row r="164" spans="1:10" ht="35.049999999999997" customHeight="1" x14ac:dyDescent="0.3">
      <c r="A164" s="317" t="s">
        <v>896</v>
      </c>
      <c r="B164" s="17"/>
      <c r="C164" s="327"/>
      <c r="D164" s="80">
        <v>0.65800000000000003</v>
      </c>
      <c r="E164" s="81">
        <v>7.9000000000000001E-2</v>
      </c>
      <c r="F164" s="82">
        <v>0.01</v>
      </c>
      <c r="G164" s="318">
        <v>725.38</v>
      </c>
      <c r="H164" s="318">
        <v>0.57999999999999996</v>
      </c>
      <c r="I164" s="321">
        <v>0.92</v>
      </c>
      <c r="J164" s="25">
        <v>2.4E-2</v>
      </c>
    </row>
    <row r="165" spans="1:10" ht="35.049999999999997" customHeight="1" x14ac:dyDescent="0.3">
      <c r="A165" s="317" t="s">
        <v>897</v>
      </c>
      <c r="B165" s="17"/>
      <c r="C165" s="327"/>
      <c r="D165" s="80">
        <v>0.65800000000000003</v>
      </c>
      <c r="E165" s="81">
        <v>7.9000000000000001E-2</v>
      </c>
      <c r="F165" s="82">
        <v>0.01</v>
      </c>
      <c r="G165" s="318">
        <v>1454.74</v>
      </c>
      <c r="H165" s="318">
        <v>0.57999999999999996</v>
      </c>
      <c r="I165" s="321">
        <v>0.92</v>
      </c>
      <c r="J165" s="25">
        <v>2.4E-2</v>
      </c>
    </row>
    <row r="166" spans="1:10" ht="35.049999999999997" customHeight="1" x14ac:dyDescent="0.3">
      <c r="A166" s="317" t="s">
        <v>898</v>
      </c>
      <c r="B166" s="17"/>
      <c r="C166" s="327"/>
      <c r="D166" s="80">
        <v>0.65800000000000003</v>
      </c>
      <c r="E166" s="81">
        <v>7.9000000000000001E-2</v>
      </c>
      <c r="F166" s="82">
        <v>0.01</v>
      </c>
      <c r="G166" s="318">
        <v>2721.22</v>
      </c>
      <c r="H166" s="318">
        <v>0.57999999999999996</v>
      </c>
      <c r="I166" s="321">
        <v>0.92</v>
      </c>
      <c r="J166" s="25">
        <v>2.4E-2</v>
      </c>
    </row>
    <row r="167" spans="1:10" ht="35.049999999999997" customHeight="1" x14ac:dyDescent="0.3">
      <c r="A167" s="317" t="s">
        <v>585</v>
      </c>
      <c r="B167" s="17"/>
      <c r="C167" s="327"/>
      <c r="D167" s="83">
        <v>1.43</v>
      </c>
      <c r="E167" s="84">
        <v>0.29299999999999998</v>
      </c>
      <c r="F167" s="82">
        <v>0.125</v>
      </c>
      <c r="G167" s="319" t="s">
        <v>595</v>
      </c>
      <c r="H167" s="319" t="s">
        <v>595</v>
      </c>
      <c r="I167" s="320" t="s">
        <v>595</v>
      </c>
      <c r="J167" s="26" t="s">
        <v>595</v>
      </c>
    </row>
    <row r="168" spans="1:10" ht="35.049999999999997" customHeight="1" x14ac:dyDescent="0.3">
      <c r="A168" s="317" t="s">
        <v>697</v>
      </c>
      <c r="B168" s="17"/>
      <c r="C168" s="327"/>
      <c r="D168" s="80">
        <v>-0.90900000000000003</v>
      </c>
      <c r="E168" s="81">
        <v>-0.16400000000000001</v>
      </c>
      <c r="F168" s="82">
        <v>-1.7999999999999999E-2</v>
      </c>
      <c r="G168" s="318" t="s">
        <v>712</v>
      </c>
      <c r="H168" s="319" t="s">
        <v>595</v>
      </c>
      <c r="I168" s="320" t="s">
        <v>595</v>
      </c>
      <c r="J168" s="26" t="s">
        <v>595</v>
      </c>
    </row>
    <row r="169" spans="1:10" ht="35.049999999999997" customHeight="1" x14ac:dyDescent="0.3">
      <c r="A169" s="317" t="s">
        <v>698</v>
      </c>
      <c r="B169" s="17"/>
      <c r="C169" s="327"/>
      <c r="D169" s="80">
        <v>-0.92</v>
      </c>
      <c r="E169" s="81">
        <v>-0.158</v>
      </c>
      <c r="F169" s="82">
        <v>-1.7999999999999999E-2</v>
      </c>
      <c r="G169" s="318" t="s">
        <v>712</v>
      </c>
      <c r="H169" s="319" t="s">
        <v>595</v>
      </c>
      <c r="I169" s="320" t="s">
        <v>595</v>
      </c>
      <c r="J169" s="26" t="s">
        <v>595</v>
      </c>
    </row>
    <row r="170" spans="1:10" ht="35.049999999999997" customHeight="1" x14ac:dyDescent="0.3">
      <c r="A170" s="317" t="s">
        <v>699</v>
      </c>
      <c r="B170" s="17"/>
      <c r="C170" s="327"/>
      <c r="D170" s="80">
        <v>-0.90900000000000003</v>
      </c>
      <c r="E170" s="81">
        <v>-0.16400000000000001</v>
      </c>
      <c r="F170" s="82">
        <v>-1.7999999999999999E-2</v>
      </c>
      <c r="G170" s="318" t="s">
        <v>712</v>
      </c>
      <c r="H170" s="319" t="s">
        <v>595</v>
      </c>
      <c r="I170" s="320" t="s">
        <v>595</v>
      </c>
      <c r="J170" s="25">
        <v>4.2000000000000003E-2</v>
      </c>
    </row>
    <row r="171" spans="1:10" ht="35.049999999999997" customHeight="1" x14ac:dyDescent="0.3">
      <c r="A171" s="317" t="s">
        <v>700</v>
      </c>
      <c r="B171" s="17"/>
      <c r="C171" s="327"/>
      <c r="D171" s="80">
        <v>-0.92</v>
      </c>
      <c r="E171" s="81">
        <v>-0.158</v>
      </c>
      <c r="F171" s="82">
        <v>-1.7999999999999999E-2</v>
      </c>
      <c r="G171" s="318" t="s">
        <v>712</v>
      </c>
      <c r="H171" s="319" t="s">
        <v>595</v>
      </c>
      <c r="I171" s="320" t="s">
        <v>595</v>
      </c>
      <c r="J171" s="25">
        <v>4.2999999999999997E-2</v>
      </c>
    </row>
    <row r="172" spans="1:10" ht="35.049999999999997" customHeight="1" x14ac:dyDescent="0.3">
      <c r="A172" s="317" t="s">
        <v>701</v>
      </c>
      <c r="B172" s="17"/>
      <c r="C172" s="327"/>
      <c r="D172" s="80">
        <v>-1.248</v>
      </c>
      <c r="E172" s="81">
        <v>-0.16400000000000001</v>
      </c>
      <c r="F172" s="82">
        <v>-2.1000000000000001E-2</v>
      </c>
      <c r="G172" s="318">
        <v>18.77</v>
      </c>
      <c r="H172" s="319" t="s">
        <v>595</v>
      </c>
      <c r="I172" s="320" t="s">
        <v>595</v>
      </c>
      <c r="J172" s="25">
        <v>6.0999999999999999E-2</v>
      </c>
    </row>
    <row r="173" spans="1:10" ht="35.049999999999997" customHeight="1" x14ac:dyDescent="0.3">
      <c r="A173" s="317" t="s">
        <v>899</v>
      </c>
      <c r="B173" s="17"/>
      <c r="C173" s="327"/>
      <c r="D173" s="80" t="s">
        <v>712</v>
      </c>
      <c r="E173" s="81" t="s">
        <v>712</v>
      </c>
      <c r="F173" s="82" t="s">
        <v>712</v>
      </c>
      <c r="G173" s="318">
        <v>9.7100000000000009</v>
      </c>
      <c r="H173" s="319" t="s">
        <v>595</v>
      </c>
      <c r="I173" s="320" t="s">
        <v>595</v>
      </c>
      <c r="J173" s="26" t="s">
        <v>595</v>
      </c>
    </row>
    <row r="174" spans="1:10" ht="35.049999999999997" customHeight="1" x14ac:dyDescent="0.3">
      <c r="A174" s="317" t="s">
        <v>900</v>
      </c>
      <c r="B174" s="17"/>
      <c r="C174" s="327"/>
      <c r="D174" s="80" t="s">
        <v>712</v>
      </c>
      <c r="E174" s="81" t="s">
        <v>712</v>
      </c>
      <c r="F174" s="82" t="s">
        <v>712</v>
      </c>
      <c r="G174" s="319" t="s">
        <v>595</v>
      </c>
      <c r="H174" s="319" t="s">
        <v>595</v>
      </c>
      <c r="I174" s="320" t="s">
        <v>595</v>
      </c>
      <c r="J174" s="26" t="s">
        <v>595</v>
      </c>
    </row>
    <row r="175" spans="1:10" ht="35.049999999999997" customHeight="1" x14ac:dyDescent="0.3">
      <c r="A175" s="317" t="s">
        <v>901</v>
      </c>
      <c r="B175" s="17"/>
      <c r="C175" s="327"/>
      <c r="D175" s="80" t="s">
        <v>712</v>
      </c>
      <c r="E175" s="81" t="s">
        <v>712</v>
      </c>
      <c r="F175" s="82" t="s">
        <v>712</v>
      </c>
      <c r="G175" s="318">
        <v>7.0000000000000007E-2</v>
      </c>
      <c r="H175" s="319" t="s">
        <v>595</v>
      </c>
      <c r="I175" s="320" t="s">
        <v>595</v>
      </c>
      <c r="J175" s="26" t="s">
        <v>595</v>
      </c>
    </row>
    <row r="176" spans="1:10" ht="35.049999999999997" customHeight="1" x14ac:dyDescent="0.3">
      <c r="A176" s="317" t="s">
        <v>902</v>
      </c>
      <c r="B176" s="17"/>
      <c r="C176" s="327"/>
      <c r="D176" s="80" t="s">
        <v>712</v>
      </c>
      <c r="E176" s="81" t="s">
        <v>712</v>
      </c>
      <c r="F176" s="82" t="s">
        <v>712</v>
      </c>
      <c r="G176" s="318">
        <v>7.0000000000000007E-2</v>
      </c>
      <c r="H176" s="319" t="s">
        <v>595</v>
      </c>
      <c r="I176" s="320" t="s">
        <v>595</v>
      </c>
      <c r="J176" s="26" t="s">
        <v>595</v>
      </c>
    </row>
    <row r="177" spans="1:10" ht="35.049999999999997" customHeight="1" x14ac:dyDescent="0.3">
      <c r="A177" s="317" t="s">
        <v>903</v>
      </c>
      <c r="B177" s="17"/>
      <c r="C177" s="327"/>
      <c r="D177" s="80" t="s">
        <v>712</v>
      </c>
      <c r="E177" s="81" t="s">
        <v>712</v>
      </c>
      <c r="F177" s="82" t="s">
        <v>712</v>
      </c>
      <c r="G177" s="318">
        <v>7.0000000000000007E-2</v>
      </c>
      <c r="H177" s="319" t="s">
        <v>595</v>
      </c>
      <c r="I177" s="320" t="s">
        <v>595</v>
      </c>
      <c r="J177" s="26" t="s">
        <v>595</v>
      </c>
    </row>
    <row r="178" spans="1:10" ht="35.049999999999997" customHeight="1" x14ac:dyDescent="0.3">
      <c r="A178" s="317" t="s">
        <v>904</v>
      </c>
      <c r="B178" s="17"/>
      <c r="C178" s="327"/>
      <c r="D178" s="80" t="s">
        <v>712</v>
      </c>
      <c r="E178" s="81" t="s">
        <v>712</v>
      </c>
      <c r="F178" s="82" t="s">
        <v>712</v>
      </c>
      <c r="G178" s="318">
        <v>7.0000000000000007E-2</v>
      </c>
      <c r="H178" s="319" t="s">
        <v>595</v>
      </c>
      <c r="I178" s="320" t="s">
        <v>595</v>
      </c>
      <c r="J178" s="26" t="s">
        <v>595</v>
      </c>
    </row>
    <row r="179" spans="1:10" ht="35.049999999999997" customHeight="1" x14ac:dyDescent="0.3">
      <c r="A179" s="317" t="s">
        <v>905</v>
      </c>
      <c r="B179" s="17"/>
      <c r="C179" s="327"/>
      <c r="D179" s="80" t="s">
        <v>712</v>
      </c>
      <c r="E179" s="81" t="s">
        <v>712</v>
      </c>
      <c r="F179" s="82" t="s">
        <v>712</v>
      </c>
      <c r="G179" s="318">
        <v>7.0000000000000007E-2</v>
      </c>
      <c r="H179" s="319" t="s">
        <v>595</v>
      </c>
      <c r="I179" s="320" t="s">
        <v>595</v>
      </c>
      <c r="J179" s="26" t="s">
        <v>595</v>
      </c>
    </row>
    <row r="180" spans="1:10" ht="35.049999999999997" customHeight="1" x14ac:dyDescent="0.3">
      <c r="A180" s="317" t="s">
        <v>586</v>
      </c>
      <c r="B180" s="17"/>
      <c r="C180" s="327"/>
      <c r="D180" s="80" t="s">
        <v>712</v>
      </c>
      <c r="E180" s="81" t="s">
        <v>712</v>
      </c>
      <c r="F180" s="82" t="s">
        <v>712</v>
      </c>
      <c r="G180" s="319" t="s">
        <v>595</v>
      </c>
      <c r="H180" s="319" t="s">
        <v>595</v>
      </c>
      <c r="I180" s="320" t="s">
        <v>595</v>
      </c>
      <c r="J180" s="26" t="s">
        <v>595</v>
      </c>
    </row>
    <row r="181" spans="1:10" ht="35.049999999999997" customHeight="1" x14ac:dyDescent="0.3">
      <c r="A181" s="317" t="s">
        <v>906</v>
      </c>
      <c r="B181" s="17"/>
      <c r="C181" s="327"/>
      <c r="D181" s="80" t="s">
        <v>712</v>
      </c>
      <c r="E181" s="81" t="s">
        <v>712</v>
      </c>
      <c r="F181" s="82" t="s">
        <v>712</v>
      </c>
      <c r="G181" s="318">
        <v>7.0000000000000007E-2</v>
      </c>
      <c r="H181" s="318" t="s">
        <v>712</v>
      </c>
      <c r="I181" s="321" t="s">
        <v>712</v>
      </c>
      <c r="J181" s="25" t="s">
        <v>712</v>
      </c>
    </row>
    <row r="182" spans="1:10" ht="35.049999999999997" customHeight="1" x14ac:dyDescent="0.3">
      <c r="A182" s="317" t="s">
        <v>907</v>
      </c>
      <c r="B182" s="17"/>
      <c r="C182" s="327"/>
      <c r="D182" s="80" t="s">
        <v>712</v>
      </c>
      <c r="E182" s="81" t="s">
        <v>712</v>
      </c>
      <c r="F182" s="82" t="s">
        <v>712</v>
      </c>
      <c r="G182" s="318">
        <v>7.0000000000000007E-2</v>
      </c>
      <c r="H182" s="318" t="s">
        <v>712</v>
      </c>
      <c r="I182" s="321" t="s">
        <v>712</v>
      </c>
      <c r="J182" s="25" t="s">
        <v>712</v>
      </c>
    </row>
    <row r="183" spans="1:10" ht="35.049999999999997" customHeight="1" x14ac:dyDescent="0.3">
      <c r="A183" s="317" t="s">
        <v>908</v>
      </c>
      <c r="B183" s="17"/>
      <c r="C183" s="327"/>
      <c r="D183" s="80" t="s">
        <v>712</v>
      </c>
      <c r="E183" s="81" t="s">
        <v>712</v>
      </c>
      <c r="F183" s="82" t="s">
        <v>712</v>
      </c>
      <c r="G183" s="318">
        <v>7.0000000000000007E-2</v>
      </c>
      <c r="H183" s="318" t="s">
        <v>712</v>
      </c>
      <c r="I183" s="321" t="s">
        <v>712</v>
      </c>
      <c r="J183" s="25" t="s">
        <v>712</v>
      </c>
    </row>
    <row r="184" spans="1:10" ht="35.049999999999997" customHeight="1" x14ac:dyDescent="0.3">
      <c r="A184" s="317" t="s">
        <v>909</v>
      </c>
      <c r="B184" s="17"/>
      <c r="C184" s="327"/>
      <c r="D184" s="80" t="s">
        <v>712</v>
      </c>
      <c r="E184" s="81" t="s">
        <v>712</v>
      </c>
      <c r="F184" s="82" t="s">
        <v>712</v>
      </c>
      <c r="G184" s="318">
        <v>7.0000000000000007E-2</v>
      </c>
      <c r="H184" s="318" t="s">
        <v>712</v>
      </c>
      <c r="I184" s="321" t="s">
        <v>712</v>
      </c>
      <c r="J184" s="25" t="s">
        <v>712</v>
      </c>
    </row>
    <row r="185" spans="1:10" ht="35.049999999999997" customHeight="1" x14ac:dyDescent="0.3">
      <c r="A185" s="317" t="s">
        <v>910</v>
      </c>
      <c r="B185" s="17"/>
      <c r="C185" s="327"/>
      <c r="D185" s="80" t="s">
        <v>712</v>
      </c>
      <c r="E185" s="81" t="s">
        <v>712</v>
      </c>
      <c r="F185" s="82" t="s">
        <v>712</v>
      </c>
      <c r="G185" s="318">
        <v>7.0000000000000007E-2</v>
      </c>
      <c r="H185" s="318" t="s">
        <v>712</v>
      </c>
      <c r="I185" s="321" t="s">
        <v>712</v>
      </c>
      <c r="J185" s="25" t="s">
        <v>712</v>
      </c>
    </row>
    <row r="186" spans="1:10" ht="35.049999999999997" customHeight="1" x14ac:dyDescent="0.3">
      <c r="A186" s="317" t="s">
        <v>911</v>
      </c>
      <c r="B186" s="17"/>
      <c r="C186" s="327"/>
      <c r="D186" s="80" t="s">
        <v>712</v>
      </c>
      <c r="E186" s="81" t="s">
        <v>712</v>
      </c>
      <c r="F186" s="82" t="s">
        <v>712</v>
      </c>
      <c r="G186" s="318">
        <v>7.0000000000000007E-2</v>
      </c>
      <c r="H186" s="318" t="s">
        <v>712</v>
      </c>
      <c r="I186" s="321" t="s">
        <v>712</v>
      </c>
      <c r="J186" s="25" t="s">
        <v>712</v>
      </c>
    </row>
    <row r="187" spans="1:10" ht="35.049999999999997" customHeight="1" x14ac:dyDescent="0.3">
      <c r="A187" s="317" t="s">
        <v>912</v>
      </c>
      <c r="B187" s="17"/>
      <c r="C187" s="327"/>
      <c r="D187" s="80" t="s">
        <v>712</v>
      </c>
      <c r="E187" s="81" t="s">
        <v>712</v>
      </c>
      <c r="F187" s="82" t="s">
        <v>712</v>
      </c>
      <c r="G187" s="318">
        <v>7.0000000000000007E-2</v>
      </c>
      <c r="H187" s="318" t="s">
        <v>712</v>
      </c>
      <c r="I187" s="321" t="s">
        <v>712</v>
      </c>
      <c r="J187" s="25" t="s">
        <v>712</v>
      </c>
    </row>
    <row r="188" spans="1:10" ht="35.049999999999997" customHeight="1" x14ac:dyDescent="0.3">
      <c r="A188" s="317" t="s">
        <v>913</v>
      </c>
      <c r="B188" s="17"/>
      <c r="C188" s="327"/>
      <c r="D188" s="80" t="s">
        <v>712</v>
      </c>
      <c r="E188" s="81" t="s">
        <v>712</v>
      </c>
      <c r="F188" s="82" t="s">
        <v>712</v>
      </c>
      <c r="G188" s="318">
        <v>7.0000000000000007E-2</v>
      </c>
      <c r="H188" s="318" t="s">
        <v>712</v>
      </c>
      <c r="I188" s="321" t="s">
        <v>712</v>
      </c>
      <c r="J188" s="25" t="s">
        <v>712</v>
      </c>
    </row>
    <row r="189" spans="1:10" ht="35.049999999999997" customHeight="1" x14ac:dyDescent="0.3">
      <c r="A189" s="317" t="s">
        <v>914</v>
      </c>
      <c r="B189" s="17"/>
      <c r="C189" s="327"/>
      <c r="D189" s="80" t="s">
        <v>712</v>
      </c>
      <c r="E189" s="81" t="s">
        <v>712</v>
      </c>
      <c r="F189" s="82" t="s">
        <v>712</v>
      </c>
      <c r="G189" s="318">
        <v>7.0000000000000007E-2</v>
      </c>
      <c r="H189" s="318" t="s">
        <v>712</v>
      </c>
      <c r="I189" s="321" t="s">
        <v>712</v>
      </c>
      <c r="J189" s="25" t="s">
        <v>712</v>
      </c>
    </row>
    <row r="190" spans="1:10" ht="35.049999999999997" customHeight="1" x14ac:dyDescent="0.3">
      <c r="A190" s="317" t="s">
        <v>915</v>
      </c>
      <c r="B190" s="17"/>
      <c r="C190" s="327"/>
      <c r="D190" s="80" t="s">
        <v>712</v>
      </c>
      <c r="E190" s="81" t="s">
        <v>712</v>
      </c>
      <c r="F190" s="82" t="s">
        <v>712</v>
      </c>
      <c r="G190" s="318">
        <v>7.0000000000000007E-2</v>
      </c>
      <c r="H190" s="318" t="s">
        <v>712</v>
      </c>
      <c r="I190" s="321" t="s">
        <v>712</v>
      </c>
      <c r="J190" s="25" t="s">
        <v>712</v>
      </c>
    </row>
    <row r="191" spans="1:10" ht="35.049999999999997" customHeight="1" x14ac:dyDescent="0.3">
      <c r="A191" s="317" t="s">
        <v>916</v>
      </c>
      <c r="B191" s="17"/>
      <c r="C191" s="327"/>
      <c r="D191" s="80" t="s">
        <v>712</v>
      </c>
      <c r="E191" s="81" t="s">
        <v>712</v>
      </c>
      <c r="F191" s="82" t="s">
        <v>712</v>
      </c>
      <c r="G191" s="318">
        <v>7.0000000000000007E-2</v>
      </c>
      <c r="H191" s="318" t="s">
        <v>712</v>
      </c>
      <c r="I191" s="321" t="s">
        <v>712</v>
      </c>
      <c r="J191" s="25" t="s">
        <v>712</v>
      </c>
    </row>
    <row r="192" spans="1:10" ht="35.049999999999997" customHeight="1" x14ac:dyDescent="0.3">
      <c r="A192" s="317" t="s">
        <v>917</v>
      </c>
      <c r="B192" s="17"/>
      <c r="C192" s="327"/>
      <c r="D192" s="80" t="s">
        <v>712</v>
      </c>
      <c r="E192" s="81" t="s">
        <v>712</v>
      </c>
      <c r="F192" s="82" t="s">
        <v>712</v>
      </c>
      <c r="G192" s="318">
        <v>7.0000000000000007E-2</v>
      </c>
      <c r="H192" s="318" t="s">
        <v>712</v>
      </c>
      <c r="I192" s="321" t="s">
        <v>712</v>
      </c>
      <c r="J192" s="25" t="s">
        <v>712</v>
      </c>
    </row>
    <row r="193" spans="1:10" ht="35.049999999999997" customHeight="1" x14ac:dyDescent="0.3">
      <c r="A193" s="317" t="s">
        <v>918</v>
      </c>
      <c r="B193" s="17"/>
      <c r="C193" s="327"/>
      <c r="D193" s="80" t="s">
        <v>712</v>
      </c>
      <c r="E193" s="81" t="s">
        <v>712</v>
      </c>
      <c r="F193" s="82" t="s">
        <v>712</v>
      </c>
      <c r="G193" s="318">
        <v>7.0000000000000007E-2</v>
      </c>
      <c r="H193" s="318" t="s">
        <v>712</v>
      </c>
      <c r="I193" s="321" t="s">
        <v>712</v>
      </c>
      <c r="J193" s="25" t="s">
        <v>712</v>
      </c>
    </row>
    <row r="194" spans="1:10" ht="35.049999999999997" customHeight="1" x14ac:dyDescent="0.3">
      <c r="A194" s="317" t="s">
        <v>919</v>
      </c>
      <c r="B194" s="17"/>
      <c r="C194" s="327"/>
      <c r="D194" s="80" t="s">
        <v>712</v>
      </c>
      <c r="E194" s="81" t="s">
        <v>712</v>
      </c>
      <c r="F194" s="82" t="s">
        <v>712</v>
      </c>
      <c r="G194" s="318">
        <v>7.0000000000000007E-2</v>
      </c>
      <c r="H194" s="318" t="s">
        <v>712</v>
      </c>
      <c r="I194" s="321" t="s">
        <v>712</v>
      </c>
      <c r="J194" s="25" t="s">
        <v>712</v>
      </c>
    </row>
    <row r="195" spans="1:10" ht="35.049999999999997" customHeight="1" x14ac:dyDescent="0.3">
      <c r="A195" s="317" t="s">
        <v>920</v>
      </c>
      <c r="B195" s="17"/>
      <c r="C195" s="327"/>
      <c r="D195" s="80" t="s">
        <v>712</v>
      </c>
      <c r="E195" s="81" t="s">
        <v>712</v>
      </c>
      <c r="F195" s="82" t="s">
        <v>712</v>
      </c>
      <c r="G195" s="318">
        <v>7.0000000000000007E-2</v>
      </c>
      <c r="H195" s="318" t="s">
        <v>712</v>
      </c>
      <c r="I195" s="321" t="s">
        <v>712</v>
      </c>
      <c r="J195" s="25" t="s">
        <v>712</v>
      </c>
    </row>
    <row r="196" spans="1:10" ht="35.049999999999997" customHeight="1" x14ac:dyDescent="0.3">
      <c r="A196" s="317" t="s">
        <v>587</v>
      </c>
      <c r="B196" s="17"/>
      <c r="C196" s="327"/>
      <c r="D196" s="83" t="s">
        <v>712</v>
      </c>
      <c r="E196" s="84" t="s">
        <v>712</v>
      </c>
      <c r="F196" s="82" t="s">
        <v>712</v>
      </c>
      <c r="G196" s="319" t="s">
        <v>595</v>
      </c>
      <c r="H196" s="319" t="s">
        <v>595</v>
      </c>
      <c r="I196" s="320" t="s">
        <v>595</v>
      </c>
      <c r="J196" s="26" t="s">
        <v>595</v>
      </c>
    </row>
    <row r="197" spans="1:10" ht="35.049999999999997" customHeight="1" x14ac:dyDescent="0.3">
      <c r="A197" s="317" t="s">
        <v>702</v>
      </c>
      <c r="B197" s="17"/>
      <c r="C197" s="327"/>
      <c r="D197" s="80" t="s">
        <v>712</v>
      </c>
      <c r="E197" s="81" t="s">
        <v>712</v>
      </c>
      <c r="F197" s="82" t="s">
        <v>712</v>
      </c>
      <c r="G197" s="318" t="s">
        <v>712</v>
      </c>
      <c r="H197" s="319" t="s">
        <v>595</v>
      </c>
      <c r="I197" s="320" t="s">
        <v>595</v>
      </c>
      <c r="J197" s="26" t="s">
        <v>595</v>
      </c>
    </row>
    <row r="198" spans="1:10" ht="35.049999999999997" customHeight="1" x14ac:dyDescent="0.3">
      <c r="A198" s="317" t="s">
        <v>703</v>
      </c>
      <c r="B198" s="17"/>
      <c r="C198" s="327"/>
      <c r="D198" s="80" t="s">
        <v>712</v>
      </c>
      <c r="E198" s="81" t="s">
        <v>712</v>
      </c>
      <c r="F198" s="82" t="s">
        <v>712</v>
      </c>
      <c r="G198" s="318" t="s">
        <v>712</v>
      </c>
      <c r="H198" s="319" t="s">
        <v>595</v>
      </c>
      <c r="I198" s="320" t="s">
        <v>595</v>
      </c>
      <c r="J198" s="26" t="s">
        <v>595</v>
      </c>
    </row>
    <row r="199" spans="1:10" ht="35.049999999999997" customHeight="1" x14ac:dyDescent="0.3">
      <c r="A199" s="317" t="s">
        <v>704</v>
      </c>
      <c r="B199" s="17"/>
      <c r="C199" s="327"/>
      <c r="D199" s="80" t="s">
        <v>712</v>
      </c>
      <c r="E199" s="81" t="s">
        <v>712</v>
      </c>
      <c r="F199" s="82" t="s">
        <v>712</v>
      </c>
      <c r="G199" s="318" t="s">
        <v>712</v>
      </c>
      <c r="H199" s="319" t="s">
        <v>595</v>
      </c>
      <c r="I199" s="320" t="s">
        <v>595</v>
      </c>
      <c r="J199" s="25" t="s">
        <v>712</v>
      </c>
    </row>
    <row r="200" spans="1:10" ht="35.049999999999997" customHeight="1" x14ac:dyDescent="0.3">
      <c r="A200" s="317" t="s">
        <v>705</v>
      </c>
      <c r="B200" s="17"/>
      <c r="C200" s="327"/>
      <c r="D200" s="80" t="s">
        <v>712</v>
      </c>
      <c r="E200" s="81" t="s">
        <v>712</v>
      </c>
      <c r="F200" s="82" t="s">
        <v>712</v>
      </c>
      <c r="G200" s="318" t="s">
        <v>712</v>
      </c>
      <c r="H200" s="319" t="s">
        <v>595</v>
      </c>
      <c r="I200" s="320" t="s">
        <v>595</v>
      </c>
      <c r="J200" s="25" t="s">
        <v>712</v>
      </c>
    </row>
    <row r="201" spans="1:10" ht="35.049999999999997" customHeight="1" x14ac:dyDescent="0.3">
      <c r="A201" s="317" t="s">
        <v>706</v>
      </c>
      <c r="B201" s="17"/>
      <c r="C201" s="327"/>
      <c r="D201" s="80" t="s">
        <v>712</v>
      </c>
      <c r="E201" s="81" t="s">
        <v>712</v>
      </c>
      <c r="F201" s="82" t="s">
        <v>712</v>
      </c>
      <c r="G201" s="318" t="s">
        <v>712</v>
      </c>
      <c r="H201" s="319" t="s">
        <v>595</v>
      </c>
      <c r="I201" s="320" t="s">
        <v>595</v>
      </c>
      <c r="J201" s="25" t="s">
        <v>712</v>
      </c>
    </row>
  </sheetData>
  <mergeCells count="11">
    <mergeCell ref="F7:G7"/>
    <mergeCell ref="F5:G5"/>
    <mergeCell ref="A2:J2"/>
    <mergeCell ref="A4:D4"/>
    <mergeCell ref="F4:J4"/>
    <mergeCell ref="F6:G6"/>
    <mergeCell ref="F10:G10"/>
    <mergeCell ref="H10:J10"/>
    <mergeCell ref="B8:D8"/>
    <mergeCell ref="F8:G8"/>
    <mergeCell ref="F9:G9"/>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728-7085-4522-864E-A318A97F6CD6}">
  <sheetPr codeName="Sheet51">
    <pageSetUpPr fitToPage="1"/>
  </sheetPr>
  <dimension ref="A1:Q201"/>
  <sheetViews>
    <sheetView topLeftCell="A180" zoomScale="50" zoomScaleNormal="50" zoomScaleSheetLayoutView="85" workbookViewId="0">
      <selection activeCell="G10" sqref="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7" ht="40" customHeight="1" x14ac:dyDescent="0.3">
      <c r="A1" s="32" t="s">
        <v>19</v>
      </c>
      <c r="B1" s="3"/>
      <c r="C1" s="3"/>
      <c r="D1" s="3"/>
      <c r="F1" s="3"/>
      <c r="G1" s="3"/>
      <c r="H1" s="3"/>
      <c r="I1" s="3"/>
      <c r="J1" s="1"/>
      <c r="K1" s="1"/>
    </row>
    <row r="2" spans="1:17" ht="40" customHeight="1" x14ac:dyDescent="0.3">
      <c r="A2" s="527" t="str">
        <f>Overview!B4&amp;" - Effective from "&amp;Overview!D4&amp;" - Final LDNO tariffs in WPD West Midlands Area (GSP Group _E)"</f>
        <v>Indigo Power Limited - Effective from 1 April 2022 - Final LDNO tariffs in WPD West Midlands Area (GSP Group _E)</v>
      </c>
      <c r="B2" s="527"/>
      <c r="C2" s="527"/>
      <c r="D2" s="527"/>
      <c r="E2" s="527"/>
      <c r="F2" s="527"/>
      <c r="G2" s="527"/>
      <c r="H2" s="527"/>
      <c r="I2" s="527"/>
      <c r="J2" s="527"/>
    </row>
    <row r="3" spans="1:17" ht="40" customHeight="1" x14ac:dyDescent="0.3">
      <c r="A3" s="47"/>
      <c r="B3" s="47"/>
      <c r="C3" s="47"/>
      <c r="D3" s="47"/>
      <c r="E3" s="47"/>
      <c r="F3" s="47"/>
      <c r="G3" s="47"/>
      <c r="H3" s="47"/>
      <c r="I3" s="47"/>
      <c r="J3" s="47"/>
    </row>
    <row r="4" spans="1:17" ht="40" customHeight="1" x14ac:dyDescent="0.3">
      <c r="A4" s="433" t="s">
        <v>1174</v>
      </c>
      <c r="B4" s="433"/>
      <c r="C4" s="433"/>
      <c r="D4" s="433"/>
      <c r="E4" s="46"/>
      <c r="F4" s="433" t="s">
        <v>1175</v>
      </c>
      <c r="G4" s="433"/>
      <c r="H4" s="433"/>
      <c r="I4" s="433"/>
      <c r="J4" s="433"/>
      <c r="L4" s="3"/>
    </row>
    <row r="5" spans="1:17" ht="40" customHeight="1" x14ac:dyDescent="0.3">
      <c r="A5" s="380" t="s">
        <v>13</v>
      </c>
      <c r="B5" s="90" t="s">
        <v>299</v>
      </c>
      <c r="C5" s="350" t="s">
        <v>300</v>
      </c>
      <c r="D5" s="91" t="s">
        <v>301</v>
      </c>
      <c r="E5" s="46"/>
      <c r="F5" s="270"/>
      <c r="G5" s="351"/>
      <c r="H5" s="92" t="s">
        <v>305</v>
      </c>
      <c r="I5" s="93" t="s">
        <v>306</v>
      </c>
      <c r="J5" s="91" t="s">
        <v>301</v>
      </c>
      <c r="K5" s="46"/>
      <c r="L5" s="3"/>
      <c r="M5" s="3"/>
    </row>
    <row r="6" spans="1:17" ht="40" customHeight="1" x14ac:dyDescent="0.3">
      <c r="A6" s="379" t="s">
        <v>601</v>
      </c>
      <c r="B6" s="94" t="s">
        <v>467</v>
      </c>
      <c r="C6" s="96" t="s">
        <v>602</v>
      </c>
      <c r="D6" s="95" t="s">
        <v>603</v>
      </c>
      <c r="E6" s="46"/>
      <c r="F6" s="472" t="s">
        <v>468</v>
      </c>
      <c r="G6" s="474"/>
      <c r="H6" s="94" t="s">
        <v>467</v>
      </c>
      <c r="I6" s="94" t="s">
        <v>602</v>
      </c>
      <c r="J6" s="94" t="s">
        <v>603</v>
      </c>
      <c r="K6" s="46"/>
      <c r="L6" s="3"/>
      <c r="M6" s="3"/>
    </row>
    <row r="7" spans="1:17" ht="40" customHeight="1" x14ac:dyDescent="0.3">
      <c r="A7" s="379" t="s">
        <v>604</v>
      </c>
      <c r="B7" s="97" t="s">
        <v>595</v>
      </c>
      <c r="C7" s="376" t="s">
        <v>595</v>
      </c>
      <c r="D7" s="95" t="s">
        <v>605</v>
      </c>
      <c r="E7" s="46"/>
      <c r="F7" s="472" t="s">
        <v>606</v>
      </c>
      <c r="G7" s="474"/>
      <c r="H7" s="97" t="s">
        <v>595</v>
      </c>
      <c r="I7" s="94" t="s">
        <v>607</v>
      </c>
      <c r="J7" s="94" t="s">
        <v>603</v>
      </c>
      <c r="K7" s="46"/>
      <c r="L7" s="3"/>
      <c r="M7" s="3"/>
    </row>
    <row r="8" spans="1:17" ht="40" customHeight="1" x14ac:dyDescent="0.3">
      <c r="A8" s="280" t="s">
        <v>14</v>
      </c>
      <c r="B8" s="472" t="s">
        <v>15</v>
      </c>
      <c r="C8" s="473"/>
      <c r="D8" s="474"/>
      <c r="E8" s="46"/>
      <c r="F8" s="472" t="s">
        <v>604</v>
      </c>
      <c r="G8" s="474"/>
      <c r="H8" s="97" t="s">
        <v>595</v>
      </c>
      <c r="I8" s="97" t="s">
        <v>595</v>
      </c>
      <c r="J8" s="94" t="s">
        <v>605</v>
      </c>
      <c r="K8" s="46"/>
      <c r="L8" s="3"/>
      <c r="M8" s="3"/>
    </row>
    <row r="9" spans="1:17" s="42" customFormat="1" ht="40" customHeight="1" x14ac:dyDescent="0.3">
      <c r="A9" s="251"/>
      <c r="B9" s="251"/>
      <c r="C9" s="539"/>
      <c r="D9" s="540"/>
      <c r="E9" s="46"/>
      <c r="F9" s="472" t="s">
        <v>14</v>
      </c>
      <c r="G9" s="474"/>
      <c r="H9" s="506" t="s">
        <v>15</v>
      </c>
      <c r="I9" s="507"/>
      <c r="J9" s="508"/>
      <c r="K9" s="46"/>
      <c r="L9" s="31"/>
      <c r="M9" s="31"/>
    </row>
    <row r="10" spans="1:17" s="42" customFormat="1" ht="40" customHeight="1" x14ac:dyDescent="0.3">
      <c r="B10" s="46"/>
      <c r="C10" s="46"/>
      <c r="D10" s="46"/>
      <c r="E10" s="46"/>
      <c r="F10" s="46"/>
      <c r="G10" s="411" t="s">
        <v>480</v>
      </c>
      <c r="H10" s="381"/>
      <c r="I10" s="381"/>
      <c r="J10" s="381"/>
      <c r="K10" s="46"/>
      <c r="L10" s="31"/>
    </row>
    <row r="11" spans="1:17" ht="75" customHeight="1" x14ac:dyDescent="0.3">
      <c r="A11" s="18" t="s">
        <v>455</v>
      </c>
      <c r="B11" s="18" t="s">
        <v>31</v>
      </c>
      <c r="C11" s="111" t="s">
        <v>24</v>
      </c>
      <c r="D11" s="119" t="s">
        <v>571</v>
      </c>
      <c r="E11" s="119" t="s">
        <v>572</v>
      </c>
      <c r="F11" s="119" t="s">
        <v>573</v>
      </c>
      <c r="G11" s="111" t="s">
        <v>25</v>
      </c>
      <c r="H11" s="111" t="s">
        <v>26</v>
      </c>
      <c r="I11" s="111" t="s">
        <v>456</v>
      </c>
      <c r="J11" s="111" t="s">
        <v>270</v>
      </c>
    </row>
    <row r="12" spans="1:17" ht="35.049999999999997" customHeight="1" x14ac:dyDescent="0.3">
      <c r="A12" s="317" t="s">
        <v>777</v>
      </c>
      <c r="B12" s="17" t="s">
        <v>480</v>
      </c>
      <c r="C12" s="326" t="s">
        <v>566</v>
      </c>
      <c r="D12" s="80">
        <v>3.99</v>
      </c>
      <c r="E12" s="81">
        <v>0.63</v>
      </c>
      <c r="F12" s="82">
        <v>5.8999999999999997E-2</v>
      </c>
      <c r="G12" s="318">
        <v>20.22</v>
      </c>
      <c r="H12" s="319" t="s">
        <v>595</v>
      </c>
      <c r="I12" s="320" t="s">
        <v>595</v>
      </c>
      <c r="J12" s="26" t="s">
        <v>595</v>
      </c>
      <c r="K12" s="329"/>
      <c r="L12" s="328"/>
      <c r="M12" s="328"/>
      <c r="N12" s="328"/>
      <c r="O12" s="328"/>
      <c r="P12" s="328"/>
      <c r="Q12" s="328"/>
    </row>
    <row r="13" spans="1:17" ht="35.049999999999997" customHeight="1" x14ac:dyDescent="0.3">
      <c r="A13" s="317" t="s">
        <v>778</v>
      </c>
      <c r="B13" s="17" t="s">
        <v>480</v>
      </c>
      <c r="C13" s="326" t="s">
        <v>567</v>
      </c>
      <c r="D13" s="80">
        <v>3.99</v>
      </c>
      <c r="E13" s="81">
        <v>0.63</v>
      </c>
      <c r="F13" s="82">
        <v>5.8999999999999997E-2</v>
      </c>
      <c r="G13" s="319" t="s">
        <v>595</v>
      </c>
      <c r="H13" s="319" t="s">
        <v>595</v>
      </c>
      <c r="I13" s="320" t="s">
        <v>595</v>
      </c>
      <c r="J13" s="26" t="s">
        <v>595</v>
      </c>
      <c r="K13" s="329"/>
      <c r="L13" s="328"/>
      <c r="M13" s="328"/>
      <c r="N13" s="328"/>
      <c r="O13" s="328"/>
      <c r="P13" s="328"/>
      <c r="Q13" s="328"/>
    </row>
    <row r="14" spans="1:17" ht="35.049999999999997" customHeight="1" x14ac:dyDescent="0.3">
      <c r="A14" s="317" t="s">
        <v>779</v>
      </c>
      <c r="B14" s="17" t="s">
        <v>480</v>
      </c>
      <c r="C14" s="326" t="s">
        <v>921</v>
      </c>
      <c r="D14" s="80">
        <v>4.5430000000000001</v>
      </c>
      <c r="E14" s="81">
        <v>0.71799999999999997</v>
      </c>
      <c r="F14" s="82">
        <v>6.8000000000000005E-2</v>
      </c>
      <c r="G14" s="318">
        <v>5.93</v>
      </c>
      <c r="H14" s="319" t="s">
        <v>595</v>
      </c>
      <c r="I14" s="320" t="s">
        <v>595</v>
      </c>
      <c r="J14" s="26" t="s">
        <v>595</v>
      </c>
      <c r="K14" s="329"/>
      <c r="L14" s="328"/>
      <c r="M14" s="328"/>
      <c r="N14" s="328"/>
      <c r="O14" s="328"/>
      <c r="P14" s="328"/>
      <c r="Q14" s="328"/>
    </row>
    <row r="15" spans="1:17" ht="35.049999999999997" customHeight="1" x14ac:dyDescent="0.3">
      <c r="A15" s="317" t="s">
        <v>780</v>
      </c>
      <c r="B15" s="17" t="s">
        <v>480</v>
      </c>
      <c r="C15" s="326" t="s">
        <v>921</v>
      </c>
      <c r="D15" s="80">
        <v>4.5430000000000001</v>
      </c>
      <c r="E15" s="81">
        <v>0.71799999999999997</v>
      </c>
      <c r="F15" s="82">
        <v>6.8000000000000005E-2</v>
      </c>
      <c r="G15" s="318">
        <v>8.89</v>
      </c>
      <c r="H15" s="319" t="s">
        <v>595</v>
      </c>
      <c r="I15" s="320" t="s">
        <v>595</v>
      </c>
      <c r="J15" s="26" t="s">
        <v>595</v>
      </c>
      <c r="K15" s="329"/>
      <c r="L15" s="328"/>
      <c r="M15" s="328"/>
      <c r="N15" s="328"/>
      <c r="O15" s="328"/>
      <c r="P15" s="328"/>
      <c r="Q15" s="328"/>
    </row>
    <row r="16" spans="1:17" ht="35.049999999999997" customHeight="1" x14ac:dyDescent="0.3">
      <c r="A16" s="317" t="s">
        <v>781</v>
      </c>
      <c r="B16" s="17" t="s">
        <v>480</v>
      </c>
      <c r="C16" s="326" t="s">
        <v>921</v>
      </c>
      <c r="D16" s="80">
        <v>4.5430000000000001</v>
      </c>
      <c r="E16" s="81">
        <v>0.71799999999999997</v>
      </c>
      <c r="F16" s="82">
        <v>6.8000000000000005E-2</v>
      </c>
      <c r="G16" s="318">
        <v>22.39</v>
      </c>
      <c r="H16" s="319" t="s">
        <v>595</v>
      </c>
      <c r="I16" s="320" t="s">
        <v>595</v>
      </c>
      <c r="J16" s="26" t="s">
        <v>595</v>
      </c>
      <c r="K16" s="329"/>
      <c r="L16" s="328"/>
      <c r="M16" s="328"/>
      <c r="N16" s="328"/>
      <c r="O16" s="328"/>
      <c r="P16" s="328"/>
      <c r="Q16" s="328"/>
    </row>
    <row r="17" spans="1:17" ht="35.049999999999997" customHeight="1" x14ac:dyDescent="0.3">
      <c r="A17" s="317" t="s">
        <v>782</v>
      </c>
      <c r="B17" s="17" t="s">
        <v>480</v>
      </c>
      <c r="C17" s="326" t="s">
        <v>921</v>
      </c>
      <c r="D17" s="80">
        <v>4.5430000000000001</v>
      </c>
      <c r="E17" s="81">
        <v>0.71799999999999997</v>
      </c>
      <c r="F17" s="82">
        <v>6.8000000000000005E-2</v>
      </c>
      <c r="G17" s="318">
        <v>46.29</v>
      </c>
      <c r="H17" s="319" t="s">
        <v>595</v>
      </c>
      <c r="I17" s="320" t="s">
        <v>595</v>
      </c>
      <c r="J17" s="26" t="s">
        <v>595</v>
      </c>
      <c r="K17" s="329"/>
      <c r="L17" s="328"/>
      <c r="M17" s="328"/>
      <c r="N17" s="328"/>
      <c r="O17" s="328"/>
      <c r="P17" s="328"/>
      <c r="Q17" s="328"/>
    </row>
    <row r="18" spans="1:17" ht="35.049999999999997" customHeight="1" x14ac:dyDescent="0.3">
      <c r="A18" s="317" t="s">
        <v>783</v>
      </c>
      <c r="B18" s="17" t="s">
        <v>480</v>
      </c>
      <c r="C18" s="326" t="s">
        <v>921</v>
      </c>
      <c r="D18" s="80">
        <v>4.5430000000000001</v>
      </c>
      <c r="E18" s="81">
        <v>0.71799999999999997</v>
      </c>
      <c r="F18" s="82">
        <v>6.8000000000000005E-2</v>
      </c>
      <c r="G18" s="318">
        <v>136.08000000000001</v>
      </c>
      <c r="H18" s="319" t="s">
        <v>595</v>
      </c>
      <c r="I18" s="320" t="s">
        <v>595</v>
      </c>
      <c r="J18" s="26" t="s">
        <v>595</v>
      </c>
      <c r="K18" s="329"/>
      <c r="L18" s="328"/>
      <c r="M18" s="328"/>
      <c r="N18" s="328"/>
      <c r="O18" s="328"/>
      <c r="P18" s="328"/>
      <c r="Q18" s="328"/>
    </row>
    <row r="19" spans="1:17" ht="35.049999999999997" customHeight="1" x14ac:dyDescent="0.3">
      <c r="A19" s="317" t="s">
        <v>574</v>
      </c>
      <c r="B19" s="17" t="s">
        <v>480</v>
      </c>
      <c r="C19" s="326" t="s">
        <v>569</v>
      </c>
      <c r="D19" s="80">
        <v>4.5430000000000001</v>
      </c>
      <c r="E19" s="81">
        <v>0.71799999999999997</v>
      </c>
      <c r="F19" s="82">
        <v>6.8000000000000005E-2</v>
      </c>
      <c r="G19" s="319" t="s">
        <v>595</v>
      </c>
      <c r="H19" s="319" t="s">
        <v>595</v>
      </c>
      <c r="I19" s="320" t="s">
        <v>595</v>
      </c>
      <c r="J19" s="26" t="s">
        <v>595</v>
      </c>
      <c r="K19" s="329"/>
      <c r="L19" s="328"/>
      <c r="M19" s="328"/>
      <c r="N19" s="328"/>
      <c r="O19" s="328"/>
      <c r="P19" s="328"/>
      <c r="Q19" s="328"/>
    </row>
    <row r="20" spans="1:17" ht="35.049999999999997" customHeight="1" x14ac:dyDescent="0.3">
      <c r="A20" s="317" t="s">
        <v>784</v>
      </c>
      <c r="B20" s="17" t="s">
        <v>480</v>
      </c>
      <c r="C20" s="326">
        <v>0</v>
      </c>
      <c r="D20" s="80">
        <v>2.8260000000000001</v>
      </c>
      <c r="E20" s="81">
        <v>0.45800000000000002</v>
      </c>
      <c r="F20" s="82">
        <v>3.7999999999999999E-2</v>
      </c>
      <c r="G20" s="318">
        <v>8.34</v>
      </c>
      <c r="H20" s="318">
        <v>2.87</v>
      </c>
      <c r="I20" s="321">
        <v>5.2</v>
      </c>
      <c r="J20" s="25">
        <v>0.14499999999999999</v>
      </c>
      <c r="K20" s="329"/>
      <c r="L20" s="328"/>
      <c r="M20" s="328"/>
      <c r="N20" s="328"/>
      <c r="O20" s="328"/>
      <c r="P20" s="328"/>
      <c r="Q20" s="328"/>
    </row>
    <row r="21" spans="1:17" ht="35.049999999999997" customHeight="1" x14ac:dyDescent="0.3">
      <c r="A21" s="317" t="s">
        <v>785</v>
      </c>
      <c r="B21" s="17" t="s">
        <v>480</v>
      </c>
      <c r="C21" s="326">
        <v>0</v>
      </c>
      <c r="D21" s="80">
        <v>2.8260000000000001</v>
      </c>
      <c r="E21" s="81">
        <v>0.45800000000000002</v>
      </c>
      <c r="F21" s="82">
        <v>3.7999999999999999E-2</v>
      </c>
      <c r="G21" s="318">
        <v>201.13</v>
      </c>
      <c r="H21" s="318">
        <v>2.87</v>
      </c>
      <c r="I21" s="321">
        <v>5.2</v>
      </c>
      <c r="J21" s="25">
        <v>0.14499999999999999</v>
      </c>
      <c r="K21" s="329"/>
      <c r="L21" s="328"/>
      <c r="M21" s="328"/>
      <c r="N21" s="328"/>
      <c r="O21" s="328"/>
      <c r="P21" s="328"/>
      <c r="Q21" s="328"/>
    </row>
    <row r="22" spans="1:17" ht="35.049999999999997" customHeight="1" x14ac:dyDescent="0.3">
      <c r="A22" s="317" t="s">
        <v>786</v>
      </c>
      <c r="B22" s="17" t="s">
        <v>480</v>
      </c>
      <c r="C22" s="326">
        <v>0</v>
      </c>
      <c r="D22" s="80">
        <v>2.8260000000000001</v>
      </c>
      <c r="E22" s="81">
        <v>0.45800000000000002</v>
      </c>
      <c r="F22" s="82">
        <v>3.7999999999999999E-2</v>
      </c>
      <c r="G22" s="318">
        <v>364.65</v>
      </c>
      <c r="H22" s="318">
        <v>2.87</v>
      </c>
      <c r="I22" s="321">
        <v>5.2</v>
      </c>
      <c r="J22" s="25">
        <v>0.14499999999999999</v>
      </c>
      <c r="K22" s="329"/>
      <c r="L22" s="328"/>
      <c r="M22" s="328"/>
      <c r="N22" s="328"/>
      <c r="O22" s="328"/>
      <c r="P22" s="328"/>
      <c r="Q22" s="328"/>
    </row>
    <row r="23" spans="1:17" ht="35.049999999999997" customHeight="1" x14ac:dyDescent="0.3">
      <c r="A23" s="317" t="s">
        <v>787</v>
      </c>
      <c r="B23" s="17" t="s">
        <v>480</v>
      </c>
      <c r="C23" s="326">
        <v>0</v>
      </c>
      <c r="D23" s="80">
        <v>2.8260000000000001</v>
      </c>
      <c r="E23" s="81">
        <v>0.45800000000000002</v>
      </c>
      <c r="F23" s="82">
        <v>3.7999999999999999E-2</v>
      </c>
      <c r="G23" s="318">
        <v>560.79999999999995</v>
      </c>
      <c r="H23" s="318">
        <v>2.87</v>
      </c>
      <c r="I23" s="321">
        <v>5.2</v>
      </c>
      <c r="J23" s="25">
        <v>0.14499999999999999</v>
      </c>
      <c r="K23" s="329"/>
      <c r="L23" s="328"/>
      <c r="M23" s="328"/>
      <c r="N23" s="328"/>
      <c r="O23" s="328"/>
      <c r="P23" s="328"/>
      <c r="Q23" s="328"/>
    </row>
    <row r="24" spans="1:17" ht="35.049999999999997" customHeight="1" x14ac:dyDescent="0.3">
      <c r="A24" s="317" t="s">
        <v>788</v>
      </c>
      <c r="B24" s="17" t="s">
        <v>480</v>
      </c>
      <c r="C24" s="326">
        <v>0</v>
      </c>
      <c r="D24" s="80">
        <v>2.8260000000000001</v>
      </c>
      <c r="E24" s="81">
        <v>0.45800000000000002</v>
      </c>
      <c r="F24" s="82">
        <v>3.7999999999999999E-2</v>
      </c>
      <c r="G24" s="318">
        <v>870.87</v>
      </c>
      <c r="H24" s="318">
        <v>2.87</v>
      </c>
      <c r="I24" s="321">
        <v>5.2</v>
      </c>
      <c r="J24" s="25">
        <v>0.14499999999999999</v>
      </c>
      <c r="K24" s="329"/>
      <c r="L24" s="328"/>
      <c r="M24" s="328"/>
      <c r="N24" s="328"/>
      <c r="O24" s="328"/>
      <c r="P24" s="328"/>
      <c r="Q24" s="328"/>
    </row>
    <row r="25" spans="1:17" ht="35.049999999999997" customHeight="1" x14ac:dyDescent="0.3">
      <c r="A25" s="317" t="s">
        <v>575</v>
      </c>
      <c r="B25" s="17" t="s">
        <v>480</v>
      </c>
      <c r="C25" s="327" t="s">
        <v>608</v>
      </c>
      <c r="D25" s="83">
        <v>11.481</v>
      </c>
      <c r="E25" s="84">
        <v>1.8620000000000001</v>
      </c>
      <c r="F25" s="82">
        <v>1.4419999999999999</v>
      </c>
      <c r="G25" s="319" t="s">
        <v>595</v>
      </c>
      <c r="H25" s="319" t="s">
        <v>595</v>
      </c>
      <c r="I25" s="320" t="s">
        <v>595</v>
      </c>
      <c r="J25" s="26" t="s">
        <v>595</v>
      </c>
      <c r="K25" s="329"/>
      <c r="L25" s="328"/>
      <c r="M25" s="328"/>
      <c r="N25" s="328"/>
      <c r="O25" s="328"/>
      <c r="P25" s="328"/>
      <c r="Q25" s="328"/>
    </row>
    <row r="26" spans="1:17" ht="35.049999999999997" customHeight="1" x14ac:dyDescent="0.3">
      <c r="A26" s="317" t="s">
        <v>677</v>
      </c>
      <c r="B26" s="17" t="s">
        <v>480</v>
      </c>
      <c r="C26" s="327">
        <v>0</v>
      </c>
      <c r="D26" s="80">
        <v>-4.2030000000000003</v>
      </c>
      <c r="E26" s="81">
        <v>-0.66400000000000003</v>
      </c>
      <c r="F26" s="82">
        <v>-6.3E-2</v>
      </c>
      <c r="G26" s="318">
        <v>0</v>
      </c>
      <c r="H26" s="319" t="s">
        <v>595</v>
      </c>
      <c r="I26" s="320" t="s">
        <v>595</v>
      </c>
      <c r="J26" s="26" t="s">
        <v>595</v>
      </c>
      <c r="K26" s="329"/>
      <c r="L26" s="328"/>
      <c r="M26" s="328"/>
      <c r="N26" s="328"/>
      <c r="O26" s="328"/>
      <c r="P26" s="328"/>
      <c r="Q26" s="328"/>
    </row>
    <row r="27" spans="1:17" ht="35.049999999999997" customHeight="1" x14ac:dyDescent="0.3">
      <c r="A27" s="317" t="s">
        <v>678</v>
      </c>
      <c r="B27" s="17" t="s">
        <v>480</v>
      </c>
      <c r="C27" s="327">
        <v>0</v>
      </c>
      <c r="D27" s="80">
        <v>-4.2030000000000003</v>
      </c>
      <c r="E27" s="81">
        <v>-0.66400000000000003</v>
      </c>
      <c r="F27" s="82">
        <v>-6.3E-2</v>
      </c>
      <c r="G27" s="318">
        <v>0</v>
      </c>
      <c r="H27" s="319" t="s">
        <v>595</v>
      </c>
      <c r="I27" s="320" t="s">
        <v>595</v>
      </c>
      <c r="J27" s="25">
        <v>0.215</v>
      </c>
      <c r="K27" s="329"/>
      <c r="L27" s="328"/>
      <c r="M27" s="328"/>
      <c r="N27" s="328"/>
      <c r="O27" s="328"/>
      <c r="P27" s="328"/>
      <c r="Q27" s="328"/>
    </row>
    <row r="28" spans="1:17" ht="35.049999999999997" customHeight="1" x14ac:dyDescent="0.3">
      <c r="A28" s="322" t="s">
        <v>789</v>
      </c>
      <c r="B28" s="17" t="s">
        <v>480</v>
      </c>
      <c r="C28" s="327" t="s">
        <v>566</v>
      </c>
      <c r="D28" s="80">
        <v>3.1179999999999999</v>
      </c>
      <c r="E28" s="81">
        <v>0.49299999999999999</v>
      </c>
      <c r="F28" s="82">
        <v>4.5999999999999999E-2</v>
      </c>
      <c r="G28" s="318">
        <v>8.5299999999999994</v>
      </c>
      <c r="H28" s="319" t="s">
        <v>595</v>
      </c>
      <c r="I28" s="320" t="s">
        <v>595</v>
      </c>
      <c r="J28" s="26" t="s">
        <v>595</v>
      </c>
      <c r="K28" s="329"/>
      <c r="L28" s="328"/>
      <c r="M28" s="328"/>
      <c r="N28" s="328"/>
      <c r="O28" s="328"/>
      <c r="P28" s="328"/>
      <c r="Q28" s="328"/>
    </row>
    <row r="29" spans="1:17" ht="35.049999999999997" customHeight="1" x14ac:dyDescent="0.3">
      <c r="A29" s="322" t="s">
        <v>790</v>
      </c>
      <c r="B29" s="17" t="s">
        <v>480</v>
      </c>
      <c r="C29" s="327" t="s">
        <v>567</v>
      </c>
      <c r="D29" s="80">
        <v>3.1179999999999999</v>
      </c>
      <c r="E29" s="81">
        <v>0.49299999999999999</v>
      </c>
      <c r="F29" s="82">
        <v>4.5999999999999999E-2</v>
      </c>
      <c r="G29" s="319" t="s">
        <v>595</v>
      </c>
      <c r="H29" s="319" t="s">
        <v>595</v>
      </c>
      <c r="I29" s="320" t="s">
        <v>595</v>
      </c>
      <c r="J29" s="26" t="s">
        <v>595</v>
      </c>
      <c r="K29" s="329"/>
      <c r="L29" s="328"/>
      <c r="M29" s="328"/>
      <c r="N29" s="328"/>
      <c r="O29" s="328"/>
      <c r="P29" s="328"/>
      <c r="Q29" s="328"/>
    </row>
    <row r="30" spans="1:17" ht="35.049999999999997" customHeight="1" x14ac:dyDescent="0.3">
      <c r="A30" s="322" t="s">
        <v>791</v>
      </c>
      <c r="B30" s="17" t="s">
        <v>480</v>
      </c>
      <c r="C30" s="327" t="s">
        <v>921</v>
      </c>
      <c r="D30" s="80">
        <v>3.55</v>
      </c>
      <c r="E30" s="81">
        <v>0.56100000000000005</v>
      </c>
      <c r="F30" s="82">
        <v>5.2999999999999999E-2</v>
      </c>
      <c r="G30" s="318">
        <v>4.6500000000000004</v>
      </c>
      <c r="H30" s="319" t="s">
        <v>595</v>
      </c>
      <c r="I30" s="320" t="s">
        <v>595</v>
      </c>
      <c r="J30" s="26" t="s">
        <v>595</v>
      </c>
      <c r="K30" s="329"/>
      <c r="L30" s="328"/>
      <c r="M30" s="328"/>
      <c r="N30" s="328"/>
      <c r="O30" s="328"/>
      <c r="P30" s="328"/>
      <c r="Q30" s="328"/>
    </row>
    <row r="31" spans="1:17" ht="35.049999999999997" customHeight="1" x14ac:dyDescent="0.3">
      <c r="A31" s="322" t="s">
        <v>792</v>
      </c>
      <c r="B31" s="17" t="s">
        <v>480</v>
      </c>
      <c r="C31" s="327" t="s">
        <v>921</v>
      </c>
      <c r="D31" s="80">
        <v>3.55</v>
      </c>
      <c r="E31" s="81">
        <v>0.56100000000000005</v>
      </c>
      <c r="F31" s="82">
        <v>5.2999999999999999E-2</v>
      </c>
      <c r="G31" s="318">
        <v>6.96</v>
      </c>
      <c r="H31" s="319" t="s">
        <v>595</v>
      </c>
      <c r="I31" s="320" t="s">
        <v>595</v>
      </c>
      <c r="J31" s="26" t="s">
        <v>595</v>
      </c>
      <c r="K31" s="329"/>
      <c r="L31" s="328"/>
      <c r="M31" s="328"/>
      <c r="N31" s="328"/>
      <c r="O31" s="328"/>
      <c r="P31" s="328"/>
      <c r="Q31" s="328"/>
    </row>
    <row r="32" spans="1:17" ht="35.049999999999997" customHeight="1" x14ac:dyDescent="0.3">
      <c r="A32" s="322" t="s">
        <v>793</v>
      </c>
      <c r="B32" s="17" t="s">
        <v>480</v>
      </c>
      <c r="C32" s="327" t="s">
        <v>921</v>
      </c>
      <c r="D32" s="80">
        <v>3.55</v>
      </c>
      <c r="E32" s="81">
        <v>0.56100000000000005</v>
      </c>
      <c r="F32" s="82">
        <v>5.2999999999999999E-2</v>
      </c>
      <c r="G32" s="318">
        <v>17.510000000000002</v>
      </c>
      <c r="H32" s="319" t="s">
        <v>595</v>
      </c>
      <c r="I32" s="320" t="s">
        <v>595</v>
      </c>
      <c r="J32" s="26" t="s">
        <v>595</v>
      </c>
      <c r="K32" s="329"/>
      <c r="L32" s="328"/>
      <c r="M32" s="328"/>
      <c r="N32" s="328"/>
      <c r="O32" s="328"/>
      <c r="P32" s="328"/>
      <c r="Q32" s="328"/>
    </row>
    <row r="33" spans="1:17" ht="35.049999999999997" customHeight="1" x14ac:dyDescent="0.3">
      <c r="A33" s="322" t="s">
        <v>794</v>
      </c>
      <c r="B33" s="17" t="s">
        <v>480</v>
      </c>
      <c r="C33" s="327" t="s">
        <v>921</v>
      </c>
      <c r="D33" s="80">
        <v>3.55</v>
      </c>
      <c r="E33" s="81">
        <v>0.56100000000000005</v>
      </c>
      <c r="F33" s="82">
        <v>5.2999999999999999E-2</v>
      </c>
      <c r="G33" s="318">
        <v>36.19</v>
      </c>
      <c r="H33" s="319" t="s">
        <v>595</v>
      </c>
      <c r="I33" s="320" t="s">
        <v>595</v>
      </c>
      <c r="J33" s="26" t="s">
        <v>595</v>
      </c>
      <c r="K33" s="329"/>
      <c r="L33" s="328"/>
      <c r="M33" s="328"/>
      <c r="N33" s="328"/>
      <c r="O33" s="328"/>
      <c r="P33" s="328"/>
      <c r="Q33" s="328"/>
    </row>
    <row r="34" spans="1:17" ht="35.049999999999997" customHeight="1" x14ac:dyDescent="0.3">
      <c r="A34" s="322" t="s">
        <v>795</v>
      </c>
      <c r="B34" s="17" t="s">
        <v>480</v>
      </c>
      <c r="C34" s="327" t="s">
        <v>921</v>
      </c>
      <c r="D34" s="80">
        <v>3.55</v>
      </c>
      <c r="E34" s="81">
        <v>0.56100000000000005</v>
      </c>
      <c r="F34" s="82">
        <v>5.2999999999999999E-2</v>
      </c>
      <c r="G34" s="318">
        <v>106.35</v>
      </c>
      <c r="H34" s="319" t="s">
        <v>595</v>
      </c>
      <c r="I34" s="320" t="s">
        <v>595</v>
      </c>
      <c r="J34" s="26" t="s">
        <v>595</v>
      </c>
      <c r="K34" s="329"/>
      <c r="L34" s="328"/>
      <c r="M34" s="328"/>
      <c r="N34" s="328"/>
      <c r="O34" s="328"/>
      <c r="P34" s="328"/>
      <c r="Q34" s="328"/>
    </row>
    <row r="35" spans="1:17" ht="35.049999999999997" customHeight="1" x14ac:dyDescent="0.3">
      <c r="A35" s="322" t="s">
        <v>576</v>
      </c>
      <c r="B35" s="17" t="s">
        <v>480</v>
      </c>
      <c r="C35" s="327" t="s">
        <v>569</v>
      </c>
      <c r="D35" s="80">
        <v>3.55</v>
      </c>
      <c r="E35" s="81">
        <v>0.56100000000000005</v>
      </c>
      <c r="F35" s="82">
        <v>5.2999999999999999E-2</v>
      </c>
      <c r="G35" s="319" t="s">
        <v>595</v>
      </c>
      <c r="H35" s="319" t="s">
        <v>595</v>
      </c>
      <c r="I35" s="320" t="s">
        <v>595</v>
      </c>
      <c r="J35" s="26" t="s">
        <v>595</v>
      </c>
      <c r="K35" s="329"/>
      <c r="L35" s="328"/>
      <c r="M35" s="328"/>
      <c r="N35" s="328"/>
      <c r="O35" s="328"/>
      <c r="P35" s="328"/>
      <c r="Q35" s="328"/>
    </row>
    <row r="36" spans="1:17" ht="35.049999999999997" customHeight="1" x14ac:dyDescent="0.3">
      <c r="A36" s="322" t="s">
        <v>796</v>
      </c>
      <c r="B36" s="17" t="s">
        <v>480</v>
      </c>
      <c r="C36" s="327">
        <v>0</v>
      </c>
      <c r="D36" s="80">
        <v>2.2080000000000002</v>
      </c>
      <c r="E36" s="81">
        <v>0.35799999999999998</v>
      </c>
      <c r="F36" s="82">
        <v>0.03</v>
      </c>
      <c r="G36" s="318">
        <v>6.53</v>
      </c>
      <c r="H36" s="318">
        <v>2.25</v>
      </c>
      <c r="I36" s="321">
        <v>4.07</v>
      </c>
      <c r="J36" s="25">
        <v>0.113</v>
      </c>
      <c r="K36" s="329"/>
      <c r="L36" s="328"/>
      <c r="M36" s="328"/>
      <c r="N36" s="328"/>
      <c r="O36" s="328"/>
      <c r="P36" s="328"/>
      <c r="Q36" s="328"/>
    </row>
    <row r="37" spans="1:17" ht="35.049999999999997" customHeight="1" x14ac:dyDescent="0.3">
      <c r="A37" s="322" t="s">
        <v>797</v>
      </c>
      <c r="B37" s="17" t="s">
        <v>480</v>
      </c>
      <c r="C37" s="327">
        <v>0</v>
      </c>
      <c r="D37" s="80">
        <v>2.2080000000000002</v>
      </c>
      <c r="E37" s="81">
        <v>0.35799999999999998</v>
      </c>
      <c r="F37" s="82">
        <v>0.03</v>
      </c>
      <c r="G37" s="318">
        <v>157.18</v>
      </c>
      <c r="H37" s="318">
        <v>2.25</v>
      </c>
      <c r="I37" s="321">
        <v>4.07</v>
      </c>
      <c r="J37" s="25">
        <v>0.113</v>
      </c>
      <c r="K37" s="329"/>
      <c r="L37" s="328"/>
      <c r="M37" s="328"/>
      <c r="N37" s="328"/>
      <c r="O37" s="328"/>
      <c r="P37" s="328"/>
      <c r="Q37" s="328"/>
    </row>
    <row r="38" spans="1:17" ht="35.049999999999997" customHeight="1" x14ac:dyDescent="0.3">
      <c r="A38" s="322" t="s">
        <v>798</v>
      </c>
      <c r="B38" s="17" t="s">
        <v>480</v>
      </c>
      <c r="C38" s="327">
        <v>0</v>
      </c>
      <c r="D38" s="80">
        <v>2.2080000000000002</v>
      </c>
      <c r="E38" s="81">
        <v>0.35799999999999998</v>
      </c>
      <c r="F38" s="82">
        <v>0.03</v>
      </c>
      <c r="G38" s="318">
        <v>284.95</v>
      </c>
      <c r="H38" s="318">
        <v>2.25</v>
      </c>
      <c r="I38" s="321">
        <v>4.07</v>
      </c>
      <c r="J38" s="25">
        <v>0.113</v>
      </c>
      <c r="K38" s="329"/>
      <c r="L38" s="328"/>
      <c r="M38" s="328"/>
      <c r="N38" s="328"/>
      <c r="O38" s="328"/>
      <c r="P38" s="328"/>
      <c r="Q38" s="328"/>
    </row>
    <row r="39" spans="1:17" ht="35.049999999999997" customHeight="1" x14ac:dyDescent="0.3">
      <c r="A39" s="322" t="s">
        <v>799</v>
      </c>
      <c r="B39" s="17" t="s">
        <v>480</v>
      </c>
      <c r="C39" s="327">
        <v>0</v>
      </c>
      <c r="D39" s="80">
        <v>2.2080000000000002</v>
      </c>
      <c r="E39" s="81">
        <v>0.35799999999999998</v>
      </c>
      <c r="F39" s="82">
        <v>0.03</v>
      </c>
      <c r="G39" s="318">
        <v>438.22</v>
      </c>
      <c r="H39" s="318">
        <v>2.25</v>
      </c>
      <c r="I39" s="321">
        <v>4.07</v>
      </c>
      <c r="J39" s="25">
        <v>0.113</v>
      </c>
      <c r="K39" s="329"/>
      <c r="L39" s="328"/>
      <c r="M39" s="328"/>
      <c r="N39" s="328"/>
      <c r="O39" s="328"/>
      <c r="P39" s="328"/>
      <c r="Q39" s="328"/>
    </row>
    <row r="40" spans="1:17" ht="35.049999999999997" customHeight="1" x14ac:dyDescent="0.3">
      <c r="A40" s="322" t="s">
        <v>800</v>
      </c>
      <c r="B40" s="17" t="s">
        <v>480</v>
      </c>
      <c r="C40" s="327">
        <v>0</v>
      </c>
      <c r="D40" s="80">
        <v>2.2080000000000002</v>
      </c>
      <c r="E40" s="81">
        <v>0.35799999999999998</v>
      </c>
      <c r="F40" s="82">
        <v>0.03</v>
      </c>
      <c r="G40" s="318">
        <v>680.51</v>
      </c>
      <c r="H40" s="318">
        <v>2.25</v>
      </c>
      <c r="I40" s="321">
        <v>4.07</v>
      </c>
      <c r="J40" s="25">
        <v>0.113</v>
      </c>
      <c r="K40" s="329"/>
      <c r="L40" s="328"/>
      <c r="M40" s="328"/>
      <c r="N40" s="328"/>
      <c r="O40" s="328"/>
      <c r="P40" s="328"/>
      <c r="Q40" s="328"/>
    </row>
    <row r="41" spans="1:17" ht="35.049999999999997" customHeight="1" x14ac:dyDescent="0.3">
      <c r="A41" s="322" t="s">
        <v>801</v>
      </c>
      <c r="B41" s="17" t="s">
        <v>480</v>
      </c>
      <c r="C41" s="327">
        <v>0</v>
      </c>
      <c r="D41" s="80">
        <v>1.514</v>
      </c>
      <c r="E41" s="81">
        <v>0.26300000000000001</v>
      </c>
      <c r="F41" s="82">
        <v>1.4E-2</v>
      </c>
      <c r="G41" s="318">
        <v>7.89</v>
      </c>
      <c r="H41" s="318">
        <v>3.93</v>
      </c>
      <c r="I41" s="321">
        <v>5.43</v>
      </c>
      <c r="J41" s="25">
        <v>0.106</v>
      </c>
      <c r="K41" s="329"/>
      <c r="L41" s="328"/>
      <c r="M41" s="328"/>
      <c r="N41" s="328"/>
      <c r="O41" s="328"/>
      <c r="P41" s="328"/>
      <c r="Q41" s="328"/>
    </row>
    <row r="42" spans="1:17" ht="35.049999999999997" customHeight="1" x14ac:dyDescent="0.3">
      <c r="A42" s="322" t="s">
        <v>802</v>
      </c>
      <c r="B42" s="17" t="s">
        <v>480</v>
      </c>
      <c r="C42" s="327">
        <v>0</v>
      </c>
      <c r="D42" s="80">
        <v>1.514</v>
      </c>
      <c r="E42" s="81">
        <v>0.26300000000000001</v>
      </c>
      <c r="F42" s="82">
        <v>1.4E-2</v>
      </c>
      <c r="G42" s="318">
        <v>241.37</v>
      </c>
      <c r="H42" s="318">
        <v>3.93</v>
      </c>
      <c r="I42" s="321">
        <v>5.43</v>
      </c>
      <c r="J42" s="25">
        <v>0.106</v>
      </c>
      <c r="K42" s="329"/>
      <c r="L42" s="328"/>
      <c r="M42" s="328"/>
      <c r="N42" s="328"/>
      <c r="O42" s="328"/>
      <c r="P42" s="328"/>
      <c r="Q42" s="328"/>
    </row>
    <row r="43" spans="1:17" ht="35.049999999999997" customHeight="1" x14ac:dyDescent="0.3">
      <c r="A43" s="322" t="s">
        <v>803</v>
      </c>
      <c r="B43" s="17" t="s">
        <v>480</v>
      </c>
      <c r="C43" s="327">
        <v>0</v>
      </c>
      <c r="D43" s="80">
        <v>1.514</v>
      </c>
      <c r="E43" s="81">
        <v>0.26300000000000001</v>
      </c>
      <c r="F43" s="82">
        <v>1.4E-2</v>
      </c>
      <c r="G43" s="318">
        <v>439.4</v>
      </c>
      <c r="H43" s="318">
        <v>3.93</v>
      </c>
      <c r="I43" s="321">
        <v>5.43</v>
      </c>
      <c r="J43" s="25">
        <v>0.106</v>
      </c>
      <c r="K43" s="329"/>
      <c r="L43" s="328"/>
      <c r="M43" s="328"/>
      <c r="N43" s="328"/>
      <c r="O43" s="328"/>
      <c r="P43" s="328"/>
      <c r="Q43" s="328"/>
    </row>
    <row r="44" spans="1:17" ht="35.049999999999997" customHeight="1" x14ac:dyDescent="0.3">
      <c r="A44" s="322" t="s">
        <v>804</v>
      </c>
      <c r="B44" s="17" t="s">
        <v>480</v>
      </c>
      <c r="C44" s="327">
        <v>0</v>
      </c>
      <c r="D44" s="80">
        <v>1.514</v>
      </c>
      <c r="E44" s="81">
        <v>0.26300000000000001</v>
      </c>
      <c r="F44" s="82">
        <v>1.4E-2</v>
      </c>
      <c r="G44" s="318">
        <v>676.94</v>
      </c>
      <c r="H44" s="318">
        <v>3.93</v>
      </c>
      <c r="I44" s="321">
        <v>5.43</v>
      </c>
      <c r="J44" s="25">
        <v>0.106</v>
      </c>
      <c r="K44" s="329"/>
      <c r="L44" s="328"/>
      <c r="M44" s="328"/>
      <c r="N44" s="328"/>
      <c r="O44" s="328"/>
      <c r="P44" s="328"/>
      <c r="Q44" s="328"/>
    </row>
    <row r="45" spans="1:17" ht="35.049999999999997" customHeight="1" x14ac:dyDescent="0.3">
      <c r="A45" s="322" t="s">
        <v>805</v>
      </c>
      <c r="B45" s="17" t="s">
        <v>480</v>
      </c>
      <c r="C45" s="327">
        <v>0</v>
      </c>
      <c r="D45" s="80">
        <v>1.514</v>
      </c>
      <c r="E45" s="81">
        <v>0.26300000000000001</v>
      </c>
      <c r="F45" s="82">
        <v>1.4E-2</v>
      </c>
      <c r="G45" s="318">
        <v>1052.46</v>
      </c>
      <c r="H45" s="318">
        <v>3.93</v>
      </c>
      <c r="I45" s="321">
        <v>5.43</v>
      </c>
      <c r="J45" s="25">
        <v>0.106</v>
      </c>
      <c r="K45" s="329"/>
      <c r="L45" s="328"/>
      <c r="M45" s="328"/>
      <c r="N45" s="328"/>
      <c r="O45" s="328"/>
      <c r="P45" s="328"/>
      <c r="Q45" s="328"/>
    </row>
    <row r="46" spans="1:17" ht="35.049999999999997" customHeight="1" x14ac:dyDescent="0.3">
      <c r="A46" s="322" t="s">
        <v>806</v>
      </c>
      <c r="B46" s="17" t="s">
        <v>480</v>
      </c>
      <c r="C46" s="327">
        <v>0</v>
      </c>
      <c r="D46" s="80">
        <v>1.1830000000000001</v>
      </c>
      <c r="E46" s="81">
        <v>0.20599999999999999</v>
      </c>
      <c r="F46" s="82">
        <v>8.0000000000000002E-3</v>
      </c>
      <c r="G46" s="318">
        <v>82.98</v>
      </c>
      <c r="H46" s="318">
        <v>4.78</v>
      </c>
      <c r="I46" s="321">
        <v>6.3</v>
      </c>
      <c r="J46" s="25">
        <v>5.3999999999999999E-2</v>
      </c>
      <c r="K46" s="329"/>
      <c r="L46" s="328"/>
      <c r="M46" s="328"/>
      <c r="N46" s="328"/>
      <c r="O46" s="328"/>
      <c r="P46" s="328"/>
      <c r="Q46" s="328"/>
    </row>
    <row r="47" spans="1:17" ht="35.049999999999997" customHeight="1" x14ac:dyDescent="0.3">
      <c r="A47" s="322" t="s">
        <v>807</v>
      </c>
      <c r="B47" s="17" t="s">
        <v>480</v>
      </c>
      <c r="C47" s="327">
        <v>0</v>
      </c>
      <c r="D47" s="80">
        <v>1.1830000000000001</v>
      </c>
      <c r="E47" s="81">
        <v>0.20599999999999999</v>
      </c>
      <c r="F47" s="82">
        <v>8.0000000000000002E-3</v>
      </c>
      <c r="G47" s="318">
        <v>1381.13</v>
      </c>
      <c r="H47" s="318">
        <v>4.78</v>
      </c>
      <c r="I47" s="321">
        <v>6.3</v>
      </c>
      <c r="J47" s="25">
        <v>5.3999999999999999E-2</v>
      </c>
      <c r="K47" s="329"/>
      <c r="L47" s="328"/>
      <c r="M47" s="328"/>
      <c r="N47" s="328"/>
      <c r="O47" s="328"/>
      <c r="P47" s="328"/>
      <c r="Q47" s="328"/>
    </row>
    <row r="48" spans="1:17" ht="35.049999999999997" customHeight="1" x14ac:dyDescent="0.3">
      <c r="A48" s="322" t="s">
        <v>808</v>
      </c>
      <c r="B48" s="17" t="s">
        <v>480</v>
      </c>
      <c r="C48" s="327">
        <v>0</v>
      </c>
      <c r="D48" s="80">
        <v>1.1830000000000001</v>
      </c>
      <c r="E48" s="81">
        <v>0.20599999999999999</v>
      </c>
      <c r="F48" s="82">
        <v>8.0000000000000002E-3</v>
      </c>
      <c r="G48" s="318">
        <v>4372.6000000000004</v>
      </c>
      <c r="H48" s="318">
        <v>4.78</v>
      </c>
      <c r="I48" s="321">
        <v>6.3</v>
      </c>
      <c r="J48" s="25">
        <v>5.3999999999999999E-2</v>
      </c>
      <c r="K48" s="329"/>
      <c r="L48" s="328"/>
      <c r="M48" s="328"/>
      <c r="N48" s="328"/>
      <c r="O48" s="328"/>
      <c r="P48" s="328"/>
      <c r="Q48" s="328"/>
    </row>
    <row r="49" spans="1:17" ht="35.049999999999997" customHeight="1" x14ac:dyDescent="0.3">
      <c r="A49" s="322" t="s">
        <v>809</v>
      </c>
      <c r="B49" s="17" t="s">
        <v>480</v>
      </c>
      <c r="C49" s="327">
        <v>0</v>
      </c>
      <c r="D49" s="80">
        <v>1.1830000000000001</v>
      </c>
      <c r="E49" s="81">
        <v>0.20599999999999999</v>
      </c>
      <c r="F49" s="82">
        <v>8.0000000000000002E-3</v>
      </c>
      <c r="G49" s="318">
        <v>9645.1200000000008</v>
      </c>
      <c r="H49" s="318">
        <v>4.78</v>
      </c>
      <c r="I49" s="321">
        <v>6.3</v>
      </c>
      <c r="J49" s="25">
        <v>5.3999999999999999E-2</v>
      </c>
      <c r="K49" s="329"/>
      <c r="L49" s="328"/>
      <c r="M49" s="328"/>
      <c r="N49" s="328"/>
      <c r="O49" s="328"/>
      <c r="P49" s="328"/>
      <c r="Q49" s="328"/>
    </row>
    <row r="50" spans="1:17" ht="35.049999999999997" customHeight="1" x14ac:dyDescent="0.3">
      <c r="A50" s="322" t="s">
        <v>810</v>
      </c>
      <c r="B50" s="17" t="s">
        <v>480</v>
      </c>
      <c r="C50" s="327">
        <v>0</v>
      </c>
      <c r="D50" s="80">
        <v>1.1830000000000001</v>
      </c>
      <c r="E50" s="81">
        <v>0.20599999999999999</v>
      </c>
      <c r="F50" s="82">
        <v>8.0000000000000002E-3</v>
      </c>
      <c r="G50" s="318">
        <v>29580.01</v>
      </c>
      <c r="H50" s="318">
        <v>4.78</v>
      </c>
      <c r="I50" s="321">
        <v>6.3</v>
      </c>
      <c r="J50" s="25">
        <v>5.3999999999999999E-2</v>
      </c>
      <c r="K50" s="329"/>
      <c r="L50" s="328"/>
      <c r="M50" s="328"/>
      <c r="N50" s="328"/>
      <c r="O50" s="328"/>
      <c r="P50" s="328"/>
      <c r="Q50" s="328"/>
    </row>
    <row r="51" spans="1:17" ht="35.049999999999997" customHeight="1" x14ac:dyDescent="0.3">
      <c r="A51" s="322" t="s">
        <v>577</v>
      </c>
      <c r="B51" s="17" t="s">
        <v>480</v>
      </c>
      <c r="C51" s="327" t="s">
        <v>608</v>
      </c>
      <c r="D51" s="83">
        <v>8.9710000000000001</v>
      </c>
      <c r="E51" s="84">
        <v>1.4550000000000001</v>
      </c>
      <c r="F51" s="82">
        <v>1.127</v>
      </c>
      <c r="G51" s="319" t="s">
        <v>595</v>
      </c>
      <c r="H51" s="319" t="s">
        <v>595</v>
      </c>
      <c r="I51" s="320" t="s">
        <v>595</v>
      </c>
      <c r="J51" s="26" t="s">
        <v>595</v>
      </c>
      <c r="K51" s="329"/>
      <c r="L51" s="328"/>
      <c r="M51" s="328"/>
      <c r="N51" s="328"/>
      <c r="O51" s="328"/>
      <c r="P51" s="328"/>
      <c r="Q51" s="328"/>
    </row>
    <row r="52" spans="1:17" ht="35.049999999999997" customHeight="1" x14ac:dyDescent="0.3">
      <c r="A52" s="322" t="s">
        <v>679</v>
      </c>
      <c r="B52" s="17" t="s">
        <v>480</v>
      </c>
      <c r="C52" s="327">
        <v>0</v>
      </c>
      <c r="D52" s="80">
        <v>-4.2030000000000003</v>
      </c>
      <c r="E52" s="81">
        <v>-0.66400000000000003</v>
      </c>
      <c r="F52" s="82">
        <v>-6.3E-2</v>
      </c>
      <c r="G52" s="318">
        <v>0</v>
      </c>
      <c r="H52" s="319" t="s">
        <v>595</v>
      </c>
      <c r="I52" s="320" t="s">
        <v>595</v>
      </c>
      <c r="J52" s="26" t="s">
        <v>595</v>
      </c>
      <c r="K52" s="329"/>
      <c r="L52" s="328"/>
      <c r="M52" s="328"/>
      <c r="N52" s="328"/>
      <c r="O52" s="328"/>
      <c r="P52" s="328"/>
      <c r="Q52" s="328"/>
    </row>
    <row r="53" spans="1:17" ht="35.049999999999997" customHeight="1" x14ac:dyDescent="0.3">
      <c r="A53" s="322" t="s">
        <v>680</v>
      </c>
      <c r="B53" s="17" t="s">
        <v>480</v>
      </c>
      <c r="C53" s="327">
        <v>0</v>
      </c>
      <c r="D53" s="80">
        <v>-3.496</v>
      </c>
      <c r="E53" s="81">
        <v>-0.56100000000000005</v>
      </c>
      <c r="F53" s="82">
        <v>-4.9000000000000002E-2</v>
      </c>
      <c r="G53" s="318">
        <v>0</v>
      </c>
      <c r="H53" s="319" t="s">
        <v>595</v>
      </c>
      <c r="I53" s="320" t="s">
        <v>595</v>
      </c>
      <c r="J53" s="26" t="s">
        <v>595</v>
      </c>
      <c r="K53" s="329"/>
      <c r="L53" s="328"/>
      <c r="M53" s="328"/>
      <c r="N53" s="328"/>
      <c r="O53" s="328"/>
      <c r="P53" s="328"/>
      <c r="Q53" s="328"/>
    </row>
    <row r="54" spans="1:17" ht="35.049999999999997" customHeight="1" x14ac:dyDescent="0.3">
      <c r="A54" s="322" t="s">
        <v>591</v>
      </c>
      <c r="B54" s="17" t="s">
        <v>480</v>
      </c>
      <c r="C54" s="327">
        <v>0</v>
      </c>
      <c r="D54" s="80">
        <v>-4.2030000000000003</v>
      </c>
      <c r="E54" s="81">
        <v>-0.66400000000000003</v>
      </c>
      <c r="F54" s="82">
        <v>-6.3E-2</v>
      </c>
      <c r="G54" s="318">
        <v>0</v>
      </c>
      <c r="H54" s="319" t="s">
        <v>595</v>
      </c>
      <c r="I54" s="320" t="s">
        <v>595</v>
      </c>
      <c r="J54" s="25">
        <v>0.215</v>
      </c>
      <c r="L54" s="328"/>
      <c r="M54" s="328"/>
      <c r="N54" s="328"/>
      <c r="O54" s="328"/>
      <c r="P54" s="328"/>
      <c r="Q54" s="328"/>
    </row>
    <row r="55" spans="1:17" ht="35.049999999999997" customHeight="1" x14ac:dyDescent="0.3">
      <c r="A55" s="322" t="s">
        <v>681</v>
      </c>
      <c r="B55" s="17" t="s">
        <v>480</v>
      </c>
      <c r="C55" s="327">
        <v>0</v>
      </c>
      <c r="D55" s="80">
        <v>-3.496</v>
      </c>
      <c r="E55" s="81">
        <v>-0.56100000000000005</v>
      </c>
      <c r="F55" s="82">
        <v>-4.9000000000000002E-2</v>
      </c>
      <c r="G55" s="318">
        <v>0</v>
      </c>
      <c r="H55" s="319" t="s">
        <v>595</v>
      </c>
      <c r="I55" s="320" t="s">
        <v>595</v>
      </c>
      <c r="J55" s="25">
        <v>0.16700000000000001</v>
      </c>
      <c r="L55" s="328"/>
      <c r="M55" s="328"/>
      <c r="N55" s="328"/>
      <c r="O55" s="328"/>
      <c r="P55" s="328"/>
      <c r="Q55" s="328"/>
    </row>
    <row r="56" spans="1:17" ht="35.049999999999997" customHeight="1" x14ac:dyDescent="0.3">
      <c r="A56" s="322" t="s">
        <v>592</v>
      </c>
      <c r="B56" s="17" t="s">
        <v>480</v>
      </c>
      <c r="C56" s="327">
        <v>0</v>
      </c>
      <c r="D56" s="80">
        <v>-1.8</v>
      </c>
      <c r="E56" s="81">
        <v>-0.313</v>
      </c>
      <c r="F56" s="82">
        <v>-1.7000000000000001E-2</v>
      </c>
      <c r="G56" s="318">
        <v>0</v>
      </c>
      <c r="H56" s="319" t="s">
        <v>595</v>
      </c>
      <c r="I56" s="320" t="s">
        <v>595</v>
      </c>
      <c r="J56" s="25">
        <v>0.13</v>
      </c>
      <c r="L56" s="328"/>
      <c r="M56" s="328"/>
      <c r="N56" s="328"/>
      <c r="O56" s="328"/>
      <c r="P56" s="328"/>
      <c r="Q56" s="328"/>
    </row>
    <row r="57" spans="1:17" ht="35.049999999999997" customHeight="1" x14ac:dyDescent="0.3">
      <c r="A57" s="317" t="s">
        <v>811</v>
      </c>
      <c r="B57" s="17" t="s">
        <v>480</v>
      </c>
      <c r="C57" s="327" t="s">
        <v>566</v>
      </c>
      <c r="D57" s="80">
        <v>2.4689999999999999</v>
      </c>
      <c r="E57" s="81">
        <v>0.39</v>
      </c>
      <c r="F57" s="82">
        <v>3.6999999999999998E-2</v>
      </c>
      <c r="G57" s="318">
        <v>6.77</v>
      </c>
      <c r="H57" s="319" t="s">
        <v>595</v>
      </c>
      <c r="I57" s="320" t="s">
        <v>595</v>
      </c>
      <c r="J57" s="26" t="s">
        <v>595</v>
      </c>
      <c r="L57" s="328"/>
      <c r="M57" s="328"/>
      <c r="N57" s="328"/>
      <c r="O57" s="328"/>
      <c r="P57" s="328"/>
      <c r="Q57" s="328"/>
    </row>
    <row r="58" spans="1:17" ht="35.049999999999997" customHeight="1" x14ac:dyDescent="0.3">
      <c r="A58" s="317" t="s">
        <v>812</v>
      </c>
      <c r="B58" s="17" t="s">
        <v>480</v>
      </c>
      <c r="C58" s="327" t="s">
        <v>567</v>
      </c>
      <c r="D58" s="80">
        <v>2.4689999999999999</v>
      </c>
      <c r="E58" s="81">
        <v>0.39</v>
      </c>
      <c r="F58" s="82">
        <v>3.6999999999999998E-2</v>
      </c>
      <c r="G58" s="319" t="s">
        <v>595</v>
      </c>
      <c r="H58" s="319" t="s">
        <v>595</v>
      </c>
      <c r="I58" s="320" t="s">
        <v>595</v>
      </c>
      <c r="J58" s="26" t="s">
        <v>595</v>
      </c>
      <c r="L58" s="328"/>
      <c r="M58" s="328"/>
      <c r="N58" s="328"/>
      <c r="O58" s="328"/>
      <c r="P58" s="328"/>
      <c r="Q58" s="328"/>
    </row>
    <row r="59" spans="1:17" ht="35.049999999999997" customHeight="1" x14ac:dyDescent="0.3">
      <c r="A59" s="317" t="s">
        <v>813</v>
      </c>
      <c r="B59" s="17" t="s">
        <v>480</v>
      </c>
      <c r="C59" s="327" t="s">
        <v>921</v>
      </c>
      <c r="D59" s="80">
        <v>2.8109999999999999</v>
      </c>
      <c r="E59" s="81">
        <v>0.44400000000000001</v>
      </c>
      <c r="F59" s="82">
        <v>4.2000000000000003E-2</v>
      </c>
      <c r="G59" s="318">
        <v>3.69</v>
      </c>
      <c r="H59" s="319" t="s">
        <v>595</v>
      </c>
      <c r="I59" s="320" t="s">
        <v>595</v>
      </c>
      <c r="J59" s="26" t="s">
        <v>595</v>
      </c>
      <c r="L59" s="328"/>
      <c r="M59" s="328"/>
      <c r="N59" s="328"/>
      <c r="O59" s="328"/>
      <c r="P59" s="328"/>
      <c r="Q59" s="328"/>
    </row>
    <row r="60" spans="1:17" ht="35.049999999999997" customHeight="1" x14ac:dyDescent="0.3">
      <c r="A60" s="317" t="s">
        <v>814</v>
      </c>
      <c r="B60" s="17" t="s">
        <v>480</v>
      </c>
      <c r="C60" s="327" t="s">
        <v>921</v>
      </c>
      <c r="D60" s="80">
        <v>2.8109999999999999</v>
      </c>
      <c r="E60" s="81">
        <v>0.44400000000000001</v>
      </c>
      <c r="F60" s="82">
        <v>4.2000000000000003E-2</v>
      </c>
      <c r="G60" s="318">
        <v>5.53</v>
      </c>
      <c r="H60" s="319" t="s">
        <v>595</v>
      </c>
      <c r="I60" s="320" t="s">
        <v>595</v>
      </c>
      <c r="J60" s="26" t="s">
        <v>595</v>
      </c>
      <c r="L60" s="328"/>
      <c r="M60" s="328"/>
      <c r="N60" s="328"/>
      <c r="O60" s="328"/>
      <c r="P60" s="328"/>
      <c r="Q60" s="328"/>
    </row>
    <row r="61" spans="1:17" ht="35.049999999999997" customHeight="1" x14ac:dyDescent="0.3">
      <c r="A61" s="317" t="s">
        <v>815</v>
      </c>
      <c r="B61" s="17" t="s">
        <v>480</v>
      </c>
      <c r="C61" s="327" t="s">
        <v>921</v>
      </c>
      <c r="D61" s="80">
        <v>2.8109999999999999</v>
      </c>
      <c r="E61" s="81">
        <v>0.44400000000000001</v>
      </c>
      <c r="F61" s="82">
        <v>4.2000000000000003E-2</v>
      </c>
      <c r="G61" s="318">
        <v>13.88</v>
      </c>
      <c r="H61" s="319" t="s">
        <v>595</v>
      </c>
      <c r="I61" s="320" t="s">
        <v>595</v>
      </c>
      <c r="J61" s="26" t="s">
        <v>595</v>
      </c>
      <c r="L61" s="328"/>
      <c r="M61" s="328"/>
      <c r="N61" s="328"/>
      <c r="O61" s="328"/>
      <c r="P61" s="328"/>
      <c r="Q61" s="328"/>
    </row>
    <row r="62" spans="1:17" ht="35.049999999999997" customHeight="1" x14ac:dyDescent="0.3">
      <c r="A62" s="317" t="s">
        <v>816</v>
      </c>
      <c r="B62" s="17" t="s">
        <v>480</v>
      </c>
      <c r="C62" s="327" t="s">
        <v>921</v>
      </c>
      <c r="D62" s="80">
        <v>2.8109999999999999</v>
      </c>
      <c r="E62" s="81">
        <v>0.44400000000000001</v>
      </c>
      <c r="F62" s="82">
        <v>4.2000000000000003E-2</v>
      </c>
      <c r="G62" s="318">
        <v>28.67</v>
      </c>
      <c r="H62" s="319" t="s">
        <v>595</v>
      </c>
      <c r="I62" s="320" t="s">
        <v>595</v>
      </c>
      <c r="J62" s="26" t="s">
        <v>595</v>
      </c>
      <c r="L62" s="328"/>
      <c r="M62" s="328"/>
      <c r="N62" s="328"/>
      <c r="O62" s="328"/>
      <c r="P62" s="328"/>
      <c r="Q62" s="328"/>
    </row>
    <row r="63" spans="1:17" ht="35.049999999999997" customHeight="1" x14ac:dyDescent="0.3">
      <c r="A63" s="317" t="s">
        <v>817</v>
      </c>
      <c r="B63" s="17" t="s">
        <v>480</v>
      </c>
      <c r="C63" s="327" t="s">
        <v>921</v>
      </c>
      <c r="D63" s="80">
        <v>2.8109999999999999</v>
      </c>
      <c r="E63" s="81">
        <v>0.44400000000000001</v>
      </c>
      <c r="F63" s="82">
        <v>4.2000000000000003E-2</v>
      </c>
      <c r="G63" s="318">
        <v>84.23</v>
      </c>
      <c r="H63" s="319" t="s">
        <v>595</v>
      </c>
      <c r="I63" s="320" t="s">
        <v>595</v>
      </c>
      <c r="J63" s="26" t="s">
        <v>595</v>
      </c>
      <c r="L63" s="328"/>
      <c r="M63" s="328"/>
      <c r="N63" s="328"/>
      <c r="O63" s="328"/>
      <c r="P63" s="328"/>
      <c r="Q63" s="328"/>
    </row>
    <row r="64" spans="1:17" ht="35.049999999999997" customHeight="1" x14ac:dyDescent="0.3">
      <c r="A64" s="317" t="s">
        <v>578</v>
      </c>
      <c r="B64" s="17" t="s">
        <v>480</v>
      </c>
      <c r="C64" s="327" t="s">
        <v>569</v>
      </c>
      <c r="D64" s="80">
        <v>2.8109999999999999</v>
      </c>
      <c r="E64" s="81">
        <v>0.44400000000000001</v>
      </c>
      <c r="F64" s="82">
        <v>4.2000000000000003E-2</v>
      </c>
      <c r="G64" s="319" t="s">
        <v>595</v>
      </c>
      <c r="H64" s="319" t="s">
        <v>595</v>
      </c>
      <c r="I64" s="320" t="s">
        <v>595</v>
      </c>
      <c r="J64" s="26" t="s">
        <v>595</v>
      </c>
      <c r="L64" s="328"/>
      <c r="M64" s="328"/>
      <c r="N64" s="328"/>
      <c r="O64" s="328"/>
      <c r="P64" s="328"/>
      <c r="Q64" s="328"/>
    </row>
    <row r="65" spans="1:17" ht="35.049999999999997" customHeight="1" x14ac:dyDescent="0.3">
      <c r="A65" s="317" t="s">
        <v>818</v>
      </c>
      <c r="B65" s="17" t="s">
        <v>480</v>
      </c>
      <c r="C65" s="327">
        <v>0</v>
      </c>
      <c r="D65" s="80">
        <v>1.7490000000000001</v>
      </c>
      <c r="E65" s="81">
        <v>0.28299999999999997</v>
      </c>
      <c r="F65" s="82">
        <v>2.4E-2</v>
      </c>
      <c r="G65" s="318">
        <v>5.19</v>
      </c>
      <c r="H65" s="318">
        <v>1.78</v>
      </c>
      <c r="I65" s="321">
        <v>3.22</v>
      </c>
      <c r="J65" s="25">
        <v>8.8999999999999996E-2</v>
      </c>
      <c r="L65" s="328"/>
      <c r="M65" s="328"/>
      <c r="N65" s="328"/>
      <c r="O65" s="328"/>
      <c r="P65" s="328"/>
      <c r="Q65" s="328"/>
    </row>
    <row r="66" spans="1:17" ht="35.049999999999997" customHeight="1" x14ac:dyDescent="0.3">
      <c r="A66" s="317" t="s">
        <v>819</v>
      </c>
      <c r="B66" s="17" t="s">
        <v>480</v>
      </c>
      <c r="C66" s="327">
        <v>0</v>
      </c>
      <c r="D66" s="80">
        <v>1.7490000000000001</v>
      </c>
      <c r="E66" s="81">
        <v>0.28299999999999997</v>
      </c>
      <c r="F66" s="82">
        <v>2.4E-2</v>
      </c>
      <c r="G66" s="318">
        <v>124.48</v>
      </c>
      <c r="H66" s="318">
        <v>1.78</v>
      </c>
      <c r="I66" s="321">
        <v>3.22</v>
      </c>
      <c r="J66" s="25">
        <v>8.8999999999999996E-2</v>
      </c>
      <c r="L66" s="328"/>
      <c r="M66" s="328"/>
      <c r="N66" s="328"/>
      <c r="O66" s="328"/>
      <c r="P66" s="328"/>
      <c r="Q66" s="328"/>
    </row>
    <row r="67" spans="1:17" ht="35.049999999999997" customHeight="1" x14ac:dyDescent="0.3">
      <c r="A67" s="317" t="s">
        <v>820</v>
      </c>
      <c r="B67" s="17" t="s">
        <v>480</v>
      </c>
      <c r="C67" s="327">
        <v>0</v>
      </c>
      <c r="D67" s="80">
        <v>1.7490000000000001</v>
      </c>
      <c r="E67" s="81">
        <v>0.28299999999999997</v>
      </c>
      <c r="F67" s="82">
        <v>2.4E-2</v>
      </c>
      <c r="G67" s="318">
        <v>225.66</v>
      </c>
      <c r="H67" s="318">
        <v>1.78</v>
      </c>
      <c r="I67" s="321">
        <v>3.22</v>
      </c>
      <c r="J67" s="25">
        <v>8.8999999999999996E-2</v>
      </c>
      <c r="L67" s="328"/>
      <c r="M67" s="328"/>
      <c r="N67" s="328"/>
      <c r="O67" s="328"/>
      <c r="P67" s="328"/>
      <c r="Q67" s="328"/>
    </row>
    <row r="68" spans="1:17" ht="35.049999999999997" customHeight="1" x14ac:dyDescent="0.3">
      <c r="A68" s="317" t="s">
        <v>821</v>
      </c>
      <c r="B68" s="17" t="s">
        <v>480</v>
      </c>
      <c r="C68" s="327">
        <v>0</v>
      </c>
      <c r="D68" s="80">
        <v>1.7490000000000001</v>
      </c>
      <c r="E68" s="81">
        <v>0.28299999999999997</v>
      </c>
      <c r="F68" s="82">
        <v>2.4E-2</v>
      </c>
      <c r="G68" s="318">
        <v>347.03</v>
      </c>
      <c r="H68" s="318">
        <v>1.78</v>
      </c>
      <c r="I68" s="321">
        <v>3.22</v>
      </c>
      <c r="J68" s="25">
        <v>8.8999999999999996E-2</v>
      </c>
      <c r="L68" s="328"/>
      <c r="M68" s="328"/>
      <c r="N68" s="328"/>
      <c r="O68" s="328"/>
      <c r="P68" s="328"/>
      <c r="Q68" s="328"/>
    </row>
    <row r="69" spans="1:17" ht="35.049999999999997" customHeight="1" x14ac:dyDescent="0.3">
      <c r="A69" s="317" t="s">
        <v>822</v>
      </c>
      <c r="B69" s="17" t="s">
        <v>480</v>
      </c>
      <c r="C69" s="327">
        <v>0</v>
      </c>
      <c r="D69" s="80">
        <v>1.7490000000000001</v>
      </c>
      <c r="E69" s="81">
        <v>0.28299999999999997</v>
      </c>
      <c r="F69" s="82">
        <v>2.4E-2</v>
      </c>
      <c r="G69" s="318">
        <v>538.89</v>
      </c>
      <c r="H69" s="318">
        <v>1.78</v>
      </c>
      <c r="I69" s="321">
        <v>3.22</v>
      </c>
      <c r="J69" s="25">
        <v>8.8999999999999996E-2</v>
      </c>
      <c r="L69" s="328"/>
      <c r="M69" s="328"/>
      <c r="N69" s="328"/>
      <c r="O69" s="328"/>
      <c r="P69" s="328"/>
      <c r="Q69" s="328"/>
    </row>
    <row r="70" spans="1:17" ht="35.049999999999997" customHeight="1" x14ac:dyDescent="0.3">
      <c r="A70" s="317" t="s">
        <v>823</v>
      </c>
      <c r="B70" s="17" t="s">
        <v>480</v>
      </c>
      <c r="C70" s="327">
        <v>0</v>
      </c>
      <c r="D70" s="80">
        <v>1.179</v>
      </c>
      <c r="E70" s="81">
        <v>0.20499999999999999</v>
      </c>
      <c r="F70" s="82">
        <v>1.0999999999999999E-2</v>
      </c>
      <c r="G70" s="318">
        <v>6.16</v>
      </c>
      <c r="H70" s="318">
        <v>3.06</v>
      </c>
      <c r="I70" s="321">
        <v>4.2300000000000004</v>
      </c>
      <c r="J70" s="25">
        <v>8.3000000000000004E-2</v>
      </c>
      <c r="L70" s="328"/>
      <c r="M70" s="328"/>
      <c r="N70" s="328"/>
      <c r="O70" s="328"/>
      <c r="P70" s="328"/>
      <c r="Q70" s="328"/>
    </row>
    <row r="71" spans="1:17" ht="35.049999999999997" customHeight="1" x14ac:dyDescent="0.3">
      <c r="A71" s="317" t="s">
        <v>824</v>
      </c>
      <c r="B71" s="17" t="s">
        <v>480</v>
      </c>
      <c r="C71" s="327">
        <v>0</v>
      </c>
      <c r="D71" s="80">
        <v>1.179</v>
      </c>
      <c r="E71" s="81">
        <v>0.20499999999999999</v>
      </c>
      <c r="F71" s="82">
        <v>1.0999999999999999E-2</v>
      </c>
      <c r="G71" s="318">
        <v>187.89</v>
      </c>
      <c r="H71" s="318">
        <v>3.06</v>
      </c>
      <c r="I71" s="321">
        <v>4.2300000000000004</v>
      </c>
      <c r="J71" s="25">
        <v>8.3000000000000004E-2</v>
      </c>
      <c r="L71" s="328"/>
      <c r="M71" s="328"/>
      <c r="N71" s="328"/>
      <c r="O71" s="328"/>
      <c r="P71" s="328"/>
      <c r="Q71" s="328"/>
    </row>
    <row r="72" spans="1:17" ht="35.049999999999997" customHeight="1" x14ac:dyDescent="0.3">
      <c r="A72" s="317" t="s">
        <v>825</v>
      </c>
      <c r="B72" s="17" t="s">
        <v>480</v>
      </c>
      <c r="C72" s="327">
        <v>0</v>
      </c>
      <c r="D72" s="80">
        <v>1.179</v>
      </c>
      <c r="E72" s="81">
        <v>0.20499999999999999</v>
      </c>
      <c r="F72" s="82">
        <v>1.0999999999999999E-2</v>
      </c>
      <c r="G72" s="318">
        <v>342.04</v>
      </c>
      <c r="H72" s="318">
        <v>3.06</v>
      </c>
      <c r="I72" s="321">
        <v>4.2300000000000004</v>
      </c>
      <c r="J72" s="25">
        <v>8.3000000000000004E-2</v>
      </c>
      <c r="L72" s="328"/>
      <c r="M72" s="328"/>
      <c r="N72" s="328"/>
      <c r="O72" s="328"/>
      <c r="P72" s="328"/>
      <c r="Q72" s="328"/>
    </row>
    <row r="73" spans="1:17" ht="35.049999999999997" customHeight="1" x14ac:dyDescent="0.3">
      <c r="A73" s="317" t="s">
        <v>826</v>
      </c>
      <c r="B73" s="17" t="s">
        <v>480</v>
      </c>
      <c r="C73" s="327">
        <v>0</v>
      </c>
      <c r="D73" s="80">
        <v>1.179</v>
      </c>
      <c r="E73" s="81">
        <v>0.20499999999999999</v>
      </c>
      <c r="F73" s="82">
        <v>1.0999999999999999E-2</v>
      </c>
      <c r="G73" s="318">
        <v>526.94000000000005</v>
      </c>
      <c r="H73" s="318">
        <v>3.06</v>
      </c>
      <c r="I73" s="321">
        <v>4.2300000000000004</v>
      </c>
      <c r="J73" s="25">
        <v>8.3000000000000004E-2</v>
      </c>
      <c r="L73" s="328"/>
      <c r="M73" s="328"/>
      <c r="N73" s="328"/>
      <c r="O73" s="328"/>
      <c r="P73" s="328"/>
      <c r="Q73" s="328"/>
    </row>
    <row r="74" spans="1:17" ht="35.049999999999997" customHeight="1" x14ac:dyDescent="0.3">
      <c r="A74" s="317" t="s">
        <v>827</v>
      </c>
      <c r="B74" s="17" t="s">
        <v>480</v>
      </c>
      <c r="C74" s="327">
        <v>0</v>
      </c>
      <c r="D74" s="80">
        <v>1.179</v>
      </c>
      <c r="E74" s="81">
        <v>0.20499999999999999</v>
      </c>
      <c r="F74" s="82">
        <v>1.0999999999999999E-2</v>
      </c>
      <c r="G74" s="318">
        <v>819.24</v>
      </c>
      <c r="H74" s="318">
        <v>3.06</v>
      </c>
      <c r="I74" s="321">
        <v>4.2300000000000004</v>
      </c>
      <c r="J74" s="25">
        <v>8.3000000000000004E-2</v>
      </c>
      <c r="L74" s="328"/>
      <c r="M74" s="328"/>
      <c r="N74" s="328"/>
      <c r="O74" s="328"/>
      <c r="P74" s="328"/>
      <c r="Q74" s="328"/>
    </row>
    <row r="75" spans="1:17" ht="35.049999999999997" customHeight="1" x14ac:dyDescent="0.3">
      <c r="A75" s="317" t="s">
        <v>828</v>
      </c>
      <c r="B75" s="17" t="s">
        <v>480</v>
      </c>
      <c r="C75" s="327">
        <v>0</v>
      </c>
      <c r="D75" s="80">
        <v>0.91400000000000003</v>
      </c>
      <c r="E75" s="81">
        <v>0.159</v>
      </c>
      <c r="F75" s="82">
        <v>6.0000000000000001E-3</v>
      </c>
      <c r="G75" s="318">
        <v>64.150000000000006</v>
      </c>
      <c r="H75" s="318">
        <v>3.69</v>
      </c>
      <c r="I75" s="321">
        <v>4.87</v>
      </c>
      <c r="J75" s="25">
        <v>4.2000000000000003E-2</v>
      </c>
      <c r="L75" s="328"/>
      <c r="M75" s="328"/>
      <c r="N75" s="328"/>
      <c r="O75" s="328"/>
      <c r="P75" s="328"/>
      <c r="Q75" s="328"/>
    </row>
    <row r="76" spans="1:17" ht="35.049999999999997" customHeight="1" x14ac:dyDescent="0.3">
      <c r="A76" s="317" t="s">
        <v>829</v>
      </c>
      <c r="B76" s="17" t="s">
        <v>480</v>
      </c>
      <c r="C76" s="327">
        <v>0</v>
      </c>
      <c r="D76" s="80">
        <v>0.91400000000000003</v>
      </c>
      <c r="E76" s="81">
        <v>0.159</v>
      </c>
      <c r="F76" s="82">
        <v>6.0000000000000001E-3</v>
      </c>
      <c r="G76" s="318">
        <v>1067.3900000000001</v>
      </c>
      <c r="H76" s="318">
        <v>3.69</v>
      </c>
      <c r="I76" s="321">
        <v>4.87</v>
      </c>
      <c r="J76" s="25">
        <v>4.2000000000000003E-2</v>
      </c>
      <c r="L76" s="328"/>
      <c r="M76" s="328"/>
      <c r="N76" s="328"/>
      <c r="O76" s="328"/>
      <c r="P76" s="328"/>
      <c r="Q76" s="328"/>
    </row>
    <row r="77" spans="1:17" ht="35.049999999999997" customHeight="1" x14ac:dyDescent="0.3">
      <c r="A77" s="317" t="s">
        <v>830</v>
      </c>
      <c r="B77" s="17" t="s">
        <v>480</v>
      </c>
      <c r="C77" s="327">
        <v>0</v>
      </c>
      <c r="D77" s="80">
        <v>0.91400000000000003</v>
      </c>
      <c r="E77" s="81">
        <v>0.159</v>
      </c>
      <c r="F77" s="82">
        <v>6.0000000000000001E-3</v>
      </c>
      <c r="G77" s="318">
        <v>3379.28</v>
      </c>
      <c r="H77" s="318">
        <v>3.69</v>
      </c>
      <c r="I77" s="321">
        <v>4.87</v>
      </c>
      <c r="J77" s="25">
        <v>4.2000000000000003E-2</v>
      </c>
      <c r="L77" s="328"/>
      <c r="M77" s="328"/>
      <c r="N77" s="328"/>
      <c r="O77" s="328"/>
      <c r="P77" s="328"/>
      <c r="Q77" s="328"/>
    </row>
    <row r="78" spans="1:17" ht="35.049999999999997" customHeight="1" x14ac:dyDescent="0.3">
      <c r="A78" s="317" t="s">
        <v>831</v>
      </c>
      <c r="B78" s="17" t="s">
        <v>480</v>
      </c>
      <c r="C78" s="327">
        <v>0</v>
      </c>
      <c r="D78" s="80">
        <v>0.91400000000000003</v>
      </c>
      <c r="E78" s="81">
        <v>0.159</v>
      </c>
      <c r="F78" s="82">
        <v>6.0000000000000001E-3</v>
      </c>
      <c r="G78" s="318">
        <v>7454.04</v>
      </c>
      <c r="H78" s="318">
        <v>3.69</v>
      </c>
      <c r="I78" s="321">
        <v>4.87</v>
      </c>
      <c r="J78" s="25">
        <v>4.2000000000000003E-2</v>
      </c>
      <c r="L78" s="328"/>
      <c r="M78" s="328"/>
      <c r="N78" s="328"/>
      <c r="O78" s="328"/>
      <c r="P78" s="328"/>
      <c r="Q78" s="328"/>
    </row>
    <row r="79" spans="1:17" ht="35.049999999999997" customHeight="1" x14ac:dyDescent="0.3">
      <c r="A79" s="317" t="s">
        <v>832</v>
      </c>
      <c r="B79" s="17" t="s">
        <v>480</v>
      </c>
      <c r="C79" s="327">
        <v>0</v>
      </c>
      <c r="D79" s="80">
        <v>0.91400000000000003</v>
      </c>
      <c r="E79" s="81">
        <v>0.159</v>
      </c>
      <c r="F79" s="82">
        <v>6.0000000000000001E-3</v>
      </c>
      <c r="G79" s="318">
        <v>22860.28</v>
      </c>
      <c r="H79" s="318">
        <v>3.69</v>
      </c>
      <c r="I79" s="321">
        <v>4.87</v>
      </c>
      <c r="J79" s="25">
        <v>4.2000000000000003E-2</v>
      </c>
      <c r="L79" s="328"/>
      <c r="M79" s="328"/>
      <c r="N79" s="328"/>
      <c r="O79" s="328"/>
      <c r="P79" s="328"/>
      <c r="Q79" s="328"/>
    </row>
    <row r="80" spans="1:17" ht="35.049999999999997" customHeight="1" x14ac:dyDescent="0.3">
      <c r="A80" s="317" t="s">
        <v>579</v>
      </c>
      <c r="B80" s="17" t="s">
        <v>480</v>
      </c>
      <c r="C80" s="327" t="s">
        <v>608</v>
      </c>
      <c r="D80" s="83">
        <v>7.1040000000000001</v>
      </c>
      <c r="E80" s="84">
        <v>1.1519999999999999</v>
      </c>
      <c r="F80" s="82">
        <v>0.89200000000000002</v>
      </c>
      <c r="G80" s="319" t="s">
        <v>595</v>
      </c>
      <c r="H80" s="319" t="s">
        <v>595</v>
      </c>
      <c r="I80" s="320" t="s">
        <v>595</v>
      </c>
      <c r="J80" s="26" t="s">
        <v>595</v>
      </c>
      <c r="L80" s="328"/>
      <c r="M80" s="328"/>
      <c r="N80" s="328"/>
      <c r="O80" s="328"/>
      <c r="P80" s="328"/>
      <c r="Q80" s="328"/>
    </row>
    <row r="81" spans="1:17" ht="35.049999999999997" customHeight="1" x14ac:dyDescent="0.3">
      <c r="A81" s="317" t="s">
        <v>682</v>
      </c>
      <c r="B81" s="17" t="s">
        <v>480</v>
      </c>
      <c r="C81" s="327">
        <v>0</v>
      </c>
      <c r="D81" s="80">
        <v>-2.625</v>
      </c>
      <c r="E81" s="81">
        <v>-0.41499999999999998</v>
      </c>
      <c r="F81" s="82">
        <v>-3.9E-2</v>
      </c>
      <c r="G81" s="318">
        <v>0</v>
      </c>
      <c r="H81" s="319" t="s">
        <v>595</v>
      </c>
      <c r="I81" s="320" t="s">
        <v>595</v>
      </c>
      <c r="J81" s="26" t="s">
        <v>595</v>
      </c>
      <c r="L81" s="328"/>
      <c r="M81" s="328"/>
      <c r="N81" s="328"/>
      <c r="O81" s="328"/>
      <c r="P81" s="328"/>
      <c r="Q81" s="328"/>
    </row>
    <row r="82" spans="1:17" ht="35.049999999999997" customHeight="1" x14ac:dyDescent="0.3">
      <c r="A82" s="317" t="s">
        <v>683</v>
      </c>
      <c r="B82" s="17" t="s">
        <v>480</v>
      </c>
      <c r="C82" s="327">
        <v>0</v>
      </c>
      <c r="D82" s="80">
        <v>-2.4889999999999999</v>
      </c>
      <c r="E82" s="81">
        <v>-0.39900000000000002</v>
      </c>
      <c r="F82" s="82">
        <v>-3.5000000000000003E-2</v>
      </c>
      <c r="G82" s="318">
        <v>0</v>
      </c>
      <c r="H82" s="319" t="s">
        <v>595</v>
      </c>
      <c r="I82" s="320" t="s">
        <v>595</v>
      </c>
      <c r="J82" s="26" t="s">
        <v>595</v>
      </c>
      <c r="L82" s="328"/>
      <c r="M82" s="328"/>
      <c r="N82" s="328"/>
      <c r="O82" s="328"/>
      <c r="P82" s="328"/>
      <c r="Q82" s="328"/>
    </row>
    <row r="83" spans="1:17" ht="35.049999999999997" customHeight="1" x14ac:dyDescent="0.3">
      <c r="A83" s="317" t="s">
        <v>684</v>
      </c>
      <c r="B83" s="17" t="s">
        <v>480</v>
      </c>
      <c r="C83" s="327">
        <v>0</v>
      </c>
      <c r="D83" s="80">
        <v>-2.625</v>
      </c>
      <c r="E83" s="81">
        <v>-0.41499999999999998</v>
      </c>
      <c r="F83" s="82">
        <v>-3.9E-2</v>
      </c>
      <c r="G83" s="318">
        <v>0</v>
      </c>
      <c r="H83" s="319" t="s">
        <v>595</v>
      </c>
      <c r="I83" s="320" t="s">
        <v>595</v>
      </c>
      <c r="J83" s="25">
        <v>0.13500000000000001</v>
      </c>
      <c r="L83" s="328"/>
      <c r="M83" s="328"/>
      <c r="N83" s="328"/>
      <c r="O83" s="328"/>
      <c r="P83" s="328"/>
      <c r="Q83" s="328"/>
    </row>
    <row r="84" spans="1:17" ht="35.049999999999997" customHeight="1" x14ac:dyDescent="0.3">
      <c r="A84" s="317" t="s">
        <v>685</v>
      </c>
      <c r="B84" s="17" t="s">
        <v>480</v>
      </c>
      <c r="C84" s="327">
        <v>0</v>
      </c>
      <c r="D84" s="80">
        <v>-2.4889999999999999</v>
      </c>
      <c r="E84" s="81">
        <v>-0.39900000000000002</v>
      </c>
      <c r="F84" s="82">
        <v>-3.5000000000000003E-2</v>
      </c>
      <c r="G84" s="318">
        <v>0</v>
      </c>
      <c r="H84" s="319" t="s">
        <v>595</v>
      </c>
      <c r="I84" s="320" t="s">
        <v>595</v>
      </c>
      <c r="J84" s="25">
        <v>0.11899999999999999</v>
      </c>
      <c r="L84" s="328"/>
      <c r="M84" s="328"/>
      <c r="N84" s="328"/>
      <c r="O84" s="328"/>
      <c r="P84" s="328"/>
      <c r="Q84" s="328"/>
    </row>
    <row r="85" spans="1:17" ht="35.049999999999997" customHeight="1" x14ac:dyDescent="0.3">
      <c r="A85" s="317" t="s">
        <v>686</v>
      </c>
      <c r="B85" s="17" t="s">
        <v>480</v>
      </c>
      <c r="C85" s="327">
        <v>0</v>
      </c>
      <c r="D85" s="80">
        <v>-1.8</v>
      </c>
      <c r="E85" s="81">
        <v>-0.313</v>
      </c>
      <c r="F85" s="82">
        <v>-1.7000000000000001E-2</v>
      </c>
      <c r="G85" s="318">
        <v>56.32</v>
      </c>
      <c r="H85" s="319" t="s">
        <v>595</v>
      </c>
      <c r="I85" s="320" t="s">
        <v>595</v>
      </c>
      <c r="J85" s="25">
        <v>0.13</v>
      </c>
      <c r="L85" s="328"/>
      <c r="M85" s="328"/>
      <c r="N85" s="328"/>
      <c r="O85" s="328"/>
      <c r="P85" s="328"/>
      <c r="Q85" s="328"/>
    </row>
    <row r="86" spans="1:17" ht="35.049999999999997" customHeight="1" x14ac:dyDescent="0.3">
      <c r="A86" s="317" t="s">
        <v>833</v>
      </c>
      <c r="B86" s="17" t="s">
        <v>480</v>
      </c>
      <c r="C86" s="327" t="s">
        <v>566</v>
      </c>
      <c r="D86" s="80">
        <v>1.9950000000000001</v>
      </c>
      <c r="E86" s="81">
        <v>0.315</v>
      </c>
      <c r="F86" s="82">
        <v>0.03</v>
      </c>
      <c r="G86" s="318">
        <v>5.49</v>
      </c>
      <c r="H86" s="319" t="s">
        <v>595</v>
      </c>
      <c r="I86" s="320" t="s">
        <v>595</v>
      </c>
      <c r="J86" s="26" t="s">
        <v>595</v>
      </c>
      <c r="L86" s="328"/>
      <c r="M86" s="328"/>
      <c r="N86" s="328"/>
      <c r="O86" s="328"/>
      <c r="P86" s="328"/>
      <c r="Q86" s="328"/>
    </row>
    <row r="87" spans="1:17" ht="35.049999999999997" customHeight="1" x14ac:dyDescent="0.3">
      <c r="A87" s="317" t="s">
        <v>834</v>
      </c>
      <c r="B87" s="17" t="s">
        <v>480</v>
      </c>
      <c r="C87" s="327" t="s">
        <v>567</v>
      </c>
      <c r="D87" s="80">
        <v>1.9950000000000001</v>
      </c>
      <c r="E87" s="81">
        <v>0.315</v>
      </c>
      <c r="F87" s="82">
        <v>0.03</v>
      </c>
      <c r="G87" s="319" t="s">
        <v>595</v>
      </c>
      <c r="H87" s="319" t="s">
        <v>595</v>
      </c>
      <c r="I87" s="320" t="s">
        <v>595</v>
      </c>
      <c r="J87" s="26" t="s">
        <v>595</v>
      </c>
      <c r="L87" s="328"/>
      <c r="M87" s="328"/>
      <c r="N87" s="328"/>
      <c r="O87" s="328"/>
      <c r="P87" s="328"/>
      <c r="Q87" s="328"/>
    </row>
    <row r="88" spans="1:17" ht="35.049999999999997" customHeight="1" x14ac:dyDescent="0.3">
      <c r="A88" s="317" t="s">
        <v>835</v>
      </c>
      <c r="B88" s="17" t="s">
        <v>480</v>
      </c>
      <c r="C88" s="327" t="s">
        <v>921</v>
      </c>
      <c r="D88" s="80">
        <v>2.2709999999999999</v>
      </c>
      <c r="E88" s="81">
        <v>0.35899999999999999</v>
      </c>
      <c r="F88" s="82">
        <v>3.4000000000000002E-2</v>
      </c>
      <c r="G88" s="318">
        <v>3</v>
      </c>
      <c r="H88" s="319" t="s">
        <v>595</v>
      </c>
      <c r="I88" s="320" t="s">
        <v>595</v>
      </c>
      <c r="J88" s="26" t="s">
        <v>595</v>
      </c>
      <c r="L88" s="328"/>
      <c r="M88" s="328"/>
      <c r="N88" s="328"/>
      <c r="O88" s="328"/>
      <c r="P88" s="328"/>
      <c r="Q88" s="328"/>
    </row>
    <row r="89" spans="1:17" ht="35.049999999999997" customHeight="1" x14ac:dyDescent="0.3">
      <c r="A89" s="317" t="s">
        <v>836</v>
      </c>
      <c r="B89" s="17" t="s">
        <v>480</v>
      </c>
      <c r="C89" s="327" t="s">
        <v>921</v>
      </c>
      <c r="D89" s="80">
        <v>2.2709999999999999</v>
      </c>
      <c r="E89" s="81">
        <v>0.35899999999999999</v>
      </c>
      <c r="F89" s="82">
        <v>3.4000000000000002E-2</v>
      </c>
      <c r="G89" s="318">
        <v>4.4800000000000004</v>
      </c>
      <c r="H89" s="319" t="s">
        <v>595</v>
      </c>
      <c r="I89" s="320" t="s">
        <v>595</v>
      </c>
      <c r="J89" s="26" t="s">
        <v>595</v>
      </c>
      <c r="L89" s="328"/>
      <c r="M89" s="328"/>
      <c r="N89" s="328"/>
      <c r="O89" s="328"/>
      <c r="P89" s="328"/>
      <c r="Q89" s="328"/>
    </row>
    <row r="90" spans="1:17" ht="35.049999999999997" customHeight="1" x14ac:dyDescent="0.3">
      <c r="A90" s="317" t="s">
        <v>837</v>
      </c>
      <c r="B90" s="17" t="s">
        <v>480</v>
      </c>
      <c r="C90" s="327" t="s">
        <v>921</v>
      </c>
      <c r="D90" s="80">
        <v>2.2709999999999999</v>
      </c>
      <c r="E90" s="81">
        <v>0.35899999999999999</v>
      </c>
      <c r="F90" s="82">
        <v>3.4000000000000002E-2</v>
      </c>
      <c r="G90" s="318">
        <v>11.22</v>
      </c>
      <c r="H90" s="319" t="s">
        <v>595</v>
      </c>
      <c r="I90" s="320" t="s">
        <v>595</v>
      </c>
      <c r="J90" s="26" t="s">
        <v>595</v>
      </c>
      <c r="L90" s="328"/>
      <c r="M90" s="328"/>
      <c r="N90" s="328"/>
      <c r="O90" s="328"/>
      <c r="P90" s="328"/>
      <c r="Q90" s="328"/>
    </row>
    <row r="91" spans="1:17" ht="35.049999999999997" customHeight="1" x14ac:dyDescent="0.3">
      <c r="A91" s="317" t="s">
        <v>838</v>
      </c>
      <c r="B91" s="17" t="s">
        <v>480</v>
      </c>
      <c r="C91" s="327" t="s">
        <v>921</v>
      </c>
      <c r="D91" s="80">
        <v>2.2709999999999999</v>
      </c>
      <c r="E91" s="81">
        <v>0.35899999999999999</v>
      </c>
      <c r="F91" s="82">
        <v>3.4000000000000002E-2</v>
      </c>
      <c r="G91" s="318">
        <v>23.17</v>
      </c>
      <c r="H91" s="319" t="s">
        <v>595</v>
      </c>
      <c r="I91" s="320" t="s">
        <v>595</v>
      </c>
      <c r="J91" s="26" t="s">
        <v>595</v>
      </c>
      <c r="L91" s="328"/>
      <c r="M91" s="328"/>
      <c r="N91" s="328"/>
      <c r="O91" s="328"/>
      <c r="P91" s="328"/>
      <c r="Q91" s="328"/>
    </row>
    <row r="92" spans="1:17" ht="35.049999999999997" customHeight="1" x14ac:dyDescent="0.3">
      <c r="A92" s="317" t="s">
        <v>839</v>
      </c>
      <c r="B92" s="17" t="s">
        <v>480</v>
      </c>
      <c r="C92" s="327" t="s">
        <v>921</v>
      </c>
      <c r="D92" s="80">
        <v>2.2709999999999999</v>
      </c>
      <c r="E92" s="81">
        <v>0.35899999999999999</v>
      </c>
      <c r="F92" s="82">
        <v>3.4000000000000002E-2</v>
      </c>
      <c r="G92" s="318">
        <v>68.05</v>
      </c>
      <c r="H92" s="319" t="s">
        <v>595</v>
      </c>
      <c r="I92" s="320" t="s">
        <v>595</v>
      </c>
      <c r="J92" s="26" t="s">
        <v>595</v>
      </c>
      <c r="L92" s="328"/>
      <c r="M92" s="328"/>
      <c r="N92" s="328"/>
      <c r="O92" s="328"/>
      <c r="P92" s="328"/>
      <c r="Q92" s="328"/>
    </row>
    <row r="93" spans="1:17" ht="35.049999999999997" customHeight="1" x14ac:dyDescent="0.3">
      <c r="A93" s="317" t="s">
        <v>580</v>
      </c>
      <c r="B93" s="17" t="s">
        <v>480</v>
      </c>
      <c r="C93" s="327" t="s">
        <v>569</v>
      </c>
      <c r="D93" s="80">
        <v>2.2709999999999999</v>
      </c>
      <c r="E93" s="81">
        <v>0.35899999999999999</v>
      </c>
      <c r="F93" s="82">
        <v>3.4000000000000002E-2</v>
      </c>
      <c r="G93" s="319" t="s">
        <v>595</v>
      </c>
      <c r="H93" s="319" t="s">
        <v>595</v>
      </c>
      <c r="I93" s="320" t="s">
        <v>595</v>
      </c>
      <c r="J93" s="26" t="s">
        <v>595</v>
      </c>
      <c r="L93" s="328"/>
      <c r="M93" s="328"/>
      <c r="N93" s="328"/>
      <c r="O93" s="328"/>
      <c r="P93" s="328"/>
      <c r="Q93" s="328"/>
    </row>
    <row r="94" spans="1:17" ht="35.049999999999997" customHeight="1" x14ac:dyDescent="0.3">
      <c r="A94" s="317" t="s">
        <v>840</v>
      </c>
      <c r="B94" s="17" t="s">
        <v>480</v>
      </c>
      <c r="C94" s="327">
        <v>0</v>
      </c>
      <c r="D94" s="80">
        <v>1.413</v>
      </c>
      <c r="E94" s="81">
        <v>0.22900000000000001</v>
      </c>
      <c r="F94" s="82">
        <v>1.9E-2</v>
      </c>
      <c r="G94" s="318">
        <v>4.2</v>
      </c>
      <c r="H94" s="318">
        <v>1.44</v>
      </c>
      <c r="I94" s="321">
        <v>2.6</v>
      </c>
      <c r="J94" s="25">
        <v>7.1999999999999995E-2</v>
      </c>
      <c r="L94" s="328"/>
      <c r="M94" s="328"/>
      <c r="N94" s="328"/>
      <c r="O94" s="328"/>
      <c r="P94" s="328"/>
      <c r="Q94" s="328"/>
    </row>
    <row r="95" spans="1:17" ht="35.049999999999997" customHeight="1" x14ac:dyDescent="0.3">
      <c r="A95" s="317" t="s">
        <v>841</v>
      </c>
      <c r="B95" s="17" t="s">
        <v>480</v>
      </c>
      <c r="C95" s="327">
        <v>0</v>
      </c>
      <c r="D95" s="80">
        <v>1.413</v>
      </c>
      <c r="E95" s="81">
        <v>0.22900000000000001</v>
      </c>
      <c r="F95" s="82">
        <v>1.9E-2</v>
      </c>
      <c r="G95" s="318">
        <v>100.57</v>
      </c>
      <c r="H95" s="318">
        <v>1.44</v>
      </c>
      <c r="I95" s="321">
        <v>2.6</v>
      </c>
      <c r="J95" s="25">
        <v>7.1999999999999995E-2</v>
      </c>
      <c r="L95" s="328"/>
      <c r="M95" s="328"/>
      <c r="N95" s="328"/>
      <c r="O95" s="328"/>
      <c r="P95" s="328"/>
      <c r="Q95" s="328"/>
    </row>
    <row r="96" spans="1:17" ht="35.049999999999997" customHeight="1" x14ac:dyDescent="0.3">
      <c r="A96" s="317" t="s">
        <v>842</v>
      </c>
      <c r="B96" s="17" t="s">
        <v>480</v>
      </c>
      <c r="C96" s="327">
        <v>0</v>
      </c>
      <c r="D96" s="80">
        <v>1.413</v>
      </c>
      <c r="E96" s="81">
        <v>0.22900000000000001</v>
      </c>
      <c r="F96" s="82">
        <v>1.9E-2</v>
      </c>
      <c r="G96" s="318">
        <v>182.3</v>
      </c>
      <c r="H96" s="318">
        <v>1.44</v>
      </c>
      <c r="I96" s="321">
        <v>2.6</v>
      </c>
      <c r="J96" s="25">
        <v>7.1999999999999995E-2</v>
      </c>
      <c r="L96" s="328"/>
      <c r="M96" s="328"/>
      <c r="N96" s="328"/>
      <c r="O96" s="328"/>
      <c r="P96" s="328"/>
      <c r="Q96" s="328"/>
    </row>
    <row r="97" spans="1:17" ht="35.049999999999997" customHeight="1" x14ac:dyDescent="0.3">
      <c r="A97" s="317" t="s">
        <v>843</v>
      </c>
      <c r="B97" s="17" t="s">
        <v>480</v>
      </c>
      <c r="C97" s="327">
        <v>0</v>
      </c>
      <c r="D97" s="80">
        <v>1.413</v>
      </c>
      <c r="E97" s="81">
        <v>0.22900000000000001</v>
      </c>
      <c r="F97" s="82">
        <v>1.9E-2</v>
      </c>
      <c r="G97" s="318">
        <v>280.33999999999997</v>
      </c>
      <c r="H97" s="318">
        <v>1.44</v>
      </c>
      <c r="I97" s="321">
        <v>2.6</v>
      </c>
      <c r="J97" s="25">
        <v>7.1999999999999995E-2</v>
      </c>
      <c r="L97" s="328"/>
      <c r="M97" s="328"/>
      <c r="N97" s="328"/>
      <c r="O97" s="328"/>
      <c r="P97" s="328"/>
      <c r="Q97" s="328"/>
    </row>
    <row r="98" spans="1:17" ht="35.049999999999997" customHeight="1" x14ac:dyDescent="0.3">
      <c r="A98" s="317" t="s">
        <v>844</v>
      </c>
      <c r="B98" s="17" t="s">
        <v>480</v>
      </c>
      <c r="C98" s="327">
        <v>0</v>
      </c>
      <c r="D98" s="80">
        <v>1.413</v>
      </c>
      <c r="E98" s="81">
        <v>0.22900000000000001</v>
      </c>
      <c r="F98" s="82">
        <v>1.9E-2</v>
      </c>
      <c r="G98" s="318">
        <v>435.33</v>
      </c>
      <c r="H98" s="318">
        <v>1.44</v>
      </c>
      <c r="I98" s="321">
        <v>2.6</v>
      </c>
      <c r="J98" s="25">
        <v>7.1999999999999995E-2</v>
      </c>
      <c r="K98" s="1"/>
    </row>
    <row r="99" spans="1:17" ht="35.049999999999997" customHeight="1" x14ac:dyDescent="0.3">
      <c r="A99" s="317" t="s">
        <v>845</v>
      </c>
      <c r="B99" s="17" t="s">
        <v>480</v>
      </c>
      <c r="C99" s="327">
        <v>0</v>
      </c>
      <c r="D99" s="80">
        <v>0.95199999999999996</v>
      </c>
      <c r="E99" s="81">
        <v>0.16600000000000001</v>
      </c>
      <c r="F99" s="82">
        <v>8.9999999999999993E-3</v>
      </c>
      <c r="G99" s="318">
        <v>4.99</v>
      </c>
      <c r="H99" s="318">
        <v>2.4700000000000002</v>
      </c>
      <c r="I99" s="321">
        <v>3.41</v>
      </c>
      <c r="J99" s="25">
        <v>6.7000000000000004E-2</v>
      </c>
      <c r="K99" s="1"/>
    </row>
    <row r="100" spans="1:17" ht="35.049999999999997" customHeight="1" x14ac:dyDescent="0.3">
      <c r="A100" s="317" t="s">
        <v>846</v>
      </c>
      <c r="B100" s="17" t="s">
        <v>480</v>
      </c>
      <c r="C100" s="327">
        <v>0</v>
      </c>
      <c r="D100" s="80">
        <v>0.95199999999999996</v>
      </c>
      <c r="E100" s="81">
        <v>0.16600000000000001</v>
      </c>
      <c r="F100" s="82">
        <v>8.9999999999999993E-3</v>
      </c>
      <c r="G100" s="318">
        <v>151.79</v>
      </c>
      <c r="H100" s="318">
        <v>2.4700000000000002</v>
      </c>
      <c r="I100" s="321">
        <v>3.41</v>
      </c>
      <c r="J100" s="25">
        <v>6.7000000000000004E-2</v>
      </c>
      <c r="K100" s="1"/>
    </row>
    <row r="101" spans="1:17" ht="35.049999999999997" customHeight="1" x14ac:dyDescent="0.3">
      <c r="A101" s="317" t="s">
        <v>847</v>
      </c>
      <c r="B101" s="17" t="s">
        <v>480</v>
      </c>
      <c r="C101" s="327">
        <v>0</v>
      </c>
      <c r="D101" s="80">
        <v>0.95199999999999996</v>
      </c>
      <c r="E101" s="81">
        <v>0.16600000000000001</v>
      </c>
      <c r="F101" s="82">
        <v>8.9999999999999993E-3</v>
      </c>
      <c r="G101" s="318">
        <v>276.32</v>
      </c>
      <c r="H101" s="318">
        <v>2.4700000000000002</v>
      </c>
      <c r="I101" s="321">
        <v>3.41</v>
      </c>
      <c r="J101" s="25">
        <v>6.7000000000000004E-2</v>
      </c>
      <c r="K101" s="1"/>
    </row>
    <row r="102" spans="1:17" ht="35.049999999999997" customHeight="1" x14ac:dyDescent="0.3">
      <c r="A102" s="317" t="s">
        <v>848</v>
      </c>
      <c r="B102" s="17" t="s">
        <v>480</v>
      </c>
      <c r="C102" s="327">
        <v>0</v>
      </c>
      <c r="D102" s="80">
        <v>0.95199999999999996</v>
      </c>
      <c r="E102" s="81">
        <v>0.16600000000000001</v>
      </c>
      <c r="F102" s="82">
        <v>8.9999999999999993E-3</v>
      </c>
      <c r="G102" s="318">
        <v>425.68</v>
      </c>
      <c r="H102" s="318">
        <v>2.4700000000000002</v>
      </c>
      <c r="I102" s="321">
        <v>3.41</v>
      </c>
      <c r="J102" s="25">
        <v>6.7000000000000004E-2</v>
      </c>
      <c r="K102" s="1"/>
    </row>
    <row r="103" spans="1:17" ht="35.049999999999997" customHeight="1" x14ac:dyDescent="0.3">
      <c r="A103" s="317" t="s">
        <v>849</v>
      </c>
      <c r="B103" s="17" t="s">
        <v>480</v>
      </c>
      <c r="C103" s="327">
        <v>0</v>
      </c>
      <c r="D103" s="80">
        <v>0.95199999999999996</v>
      </c>
      <c r="E103" s="81">
        <v>0.16600000000000001</v>
      </c>
      <c r="F103" s="82">
        <v>8.9999999999999993E-3</v>
      </c>
      <c r="G103" s="318">
        <v>661.8</v>
      </c>
      <c r="H103" s="318">
        <v>2.4700000000000002</v>
      </c>
      <c r="I103" s="321">
        <v>3.41</v>
      </c>
      <c r="J103" s="25">
        <v>6.7000000000000004E-2</v>
      </c>
      <c r="K103" s="1"/>
    </row>
    <row r="104" spans="1:17" ht="35.049999999999997" customHeight="1" x14ac:dyDescent="0.3">
      <c r="A104" s="317" t="s">
        <v>850</v>
      </c>
      <c r="B104" s="17" t="s">
        <v>480</v>
      </c>
      <c r="C104" s="327">
        <v>0</v>
      </c>
      <c r="D104" s="80">
        <v>0.73799999999999999</v>
      </c>
      <c r="E104" s="81">
        <v>0.129</v>
      </c>
      <c r="F104" s="82">
        <v>5.0000000000000001E-3</v>
      </c>
      <c r="G104" s="318">
        <v>51.83</v>
      </c>
      <c r="H104" s="318">
        <v>2.98</v>
      </c>
      <c r="I104" s="321">
        <v>3.93</v>
      </c>
      <c r="J104" s="25">
        <v>3.4000000000000002E-2</v>
      </c>
      <c r="K104" s="1"/>
    </row>
    <row r="105" spans="1:17" ht="35.049999999999997" customHeight="1" x14ac:dyDescent="0.3">
      <c r="A105" s="317" t="s">
        <v>851</v>
      </c>
      <c r="B105" s="17" t="s">
        <v>480</v>
      </c>
      <c r="C105" s="327">
        <v>0</v>
      </c>
      <c r="D105" s="80">
        <v>0.73799999999999999</v>
      </c>
      <c r="E105" s="81">
        <v>0.129</v>
      </c>
      <c r="F105" s="82">
        <v>5.0000000000000001E-3</v>
      </c>
      <c r="G105" s="318">
        <v>862.26</v>
      </c>
      <c r="H105" s="318">
        <v>2.98</v>
      </c>
      <c r="I105" s="321">
        <v>3.93</v>
      </c>
      <c r="J105" s="25">
        <v>3.4000000000000002E-2</v>
      </c>
      <c r="K105" s="1"/>
    </row>
    <row r="106" spans="1:17" ht="35.049999999999997" customHeight="1" x14ac:dyDescent="0.3">
      <c r="A106" s="317" t="s">
        <v>852</v>
      </c>
      <c r="B106" s="17" t="s">
        <v>480</v>
      </c>
      <c r="C106" s="327">
        <v>0</v>
      </c>
      <c r="D106" s="80">
        <v>0.73799999999999999</v>
      </c>
      <c r="E106" s="81">
        <v>0.129</v>
      </c>
      <c r="F106" s="82">
        <v>5.0000000000000001E-3</v>
      </c>
      <c r="G106" s="318">
        <v>2729.82</v>
      </c>
      <c r="H106" s="318">
        <v>2.98</v>
      </c>
      <c r="I106" s="321">
        <v>3.93</v>
      </c>
      <c r="J106" s="25">
        <v>3.4000000000000002E-2</v>
      </c>
      <c r="K106" s="1"/>
    </row>
    <row r="107" spans="1:17" ht="35.049999999999997" customHeight="1" x14ac:dyDescent="0.3">
      <c r="A107" s="317" t="s">
        <v>853</v>
      </c>
      <c r="B107" s="17" t="s">
        <v>480</v>
      </c>
      <c r="C107" s="327">
        <v>0</v>
      </c>
      <c r="D107" s="80">
        <v>0.73799999999999999</v>
      </c>
      <c r="E107" s="81">
        <v>0.129</v>
      </c>
      <c r="F107" s="82">
        <v>5.0000000000000001E-3</v>
      </c>
      <c r="G107" s="318">
        <v>6021.43</v>
      </c>
      <c r="H107" s="318">
        <v>2.98</v>
      </c>
      <c r="I107" s="321">
        <v>3.93</v>
      </c>
      <c r="J107" s="25">
        <v>3.4000000000000002E-2</v>
      </c>
      <c r="K107" s="1"/>
    </row>
    <row r="108" spans="1:17" ht="35.049999999999997" customHeight="1" x14ac:dyDescent="0.3">
      <c r="A108" s="317" t="s">
        <v>854</v>
      </c>
      <c r="B108" s="17" t="s">
        <v>480</v>
      </c>
      <c r="C108" s="327">
        <v>0</v>
      </c>
      <c r="D108" s="80">
        <v>0.73799999999999999</v>
      </c>
      <c r="E108" s="81">
        <v>0.129</v>
      </c>
      <c r="F108" s="82">
        <v>5.0000000000000001E-3</v>
      </c>
      <c r="G108" s="318">
        <v>18466.7</v>
      </c>
      <c r="H108" s="318">
        <v>2.98</v>
      </c>
      <c r="I108" s="321">
        <v>3.93</v>
      </c>
      <c r="J108" s="25">
        <v>3.4000000000000002E-2</v>
      </c>
      <c r="K108" s="1"/>
    </row>
    <row r="109" spans="1:17" ht="35.049999999999997" customHeight="1" x14ac:dyDescent="0.3">
      <c r="A109" s="317" t="s">
        <v>581</v>
      </c>
      <c r="B109" s="17" t="s">
        <v>480</v>
      </c>
      <c r="C109" s="327" t="s">
        <v>608</v>
      </c>
      <c r="D109" s="83">
        <v>5.7389999999999999</v>
      </c>
      <c r="E109" s="84">
        <v>0.93100000000000005</v>
      </c>
      <c r="F109" s="82">
        <v>0.72099999999999997</v>
      </c>
      <c r="G109" s="319" t="s">
        <v>595</v>
      </c>
      <c r="H109" s="319" t="s">
        <v>595</v>
      </c>
      <c r="I109" s="320" t="s">
        <v>595</v>
      </c>
      <c r="J109" s="26" t="s">
        <v>595</v>
      </c>
      <c r="K109" s="1"/>
    </row>
    <row r="110" spans="1:17" ht="35.049999999999997" customHeight="1" x14ac:dyDescent="0.3">
      <c r="A110" s="317" t="s">
        <v>687</v>
      </c>
      <c r="B110" s="17" t="s">
        <v>480</v>
      </c>
      <c r="C110" s="327">
        <v>0</v>
      </c>
      <c r="D110" s="80">
        <v>-2.121</v>
      </c>
      <c r="E110" s="81">
        <v>-0.33500000000000002</v>
      </c>
      <c r="F110" s="82">
        <v>-3.2000000000000001E-2</v>
      </c>
      <c r="G110" s="318">
        <v>0</v>
      </c>
      <c r="H110" s="319" t="s">
        <v>595</v>
      </c>
      <c r="I110" s="320" t="s">
        <v>595</v>
      </c>
      <c r="J110" s="26" t="s">
        <v>595</v>
      </c>
      <c r="K110" s="1"/>
    </row>
    <row r="111" spans="1:17" ht="35.049999999999997" customHeight="1" x14ac:dyDescent="0.3">
      <c r="A111" s="317" t="s">
        <v>688</v>
      </c>
      <c r="B111" s="17" t="s">
        <v>480</v>
      </c>
      <c r="C111" s="327">
        <v>0</v>
      </c>
      <c r="D111" s="80">
        <v>-2.0110000000000001</v>
      </c>
      <c r="E111" s="81">
        <v>-0.32300000000000001</v>
      </c>
      <c r="F111" s="82">
        <v>-2.8000000000000001E-2</v>
      </c>
      <c r="G111" s="318">
        <v>0</v>
      </c>
      <c r="H111" s="319" t="s">
        <v>595</v>
      </c>
      <c r="I111" s="320" t="s">
        <v>595</v>
      </c>
      <c r="J111" s="26" t="s">
        <v>595</v>
      </c>
      <c r="K111" s="1"/>
    </row>
    <row r="112" spans="1:17" ht="35.049999999999997" customHeight="1" x14ac:dyDescent="0.3">
      <c r="A112" s="317" t="s">
        <v>689</v>
      </c>
      <c r="B112" s="17" t="s">
        <v>480</v>
      </c>
      <c r="C112" s="327">
        <v>0</v>
      </c>
      <c r="D112" s="80">
        <v>-2.121</v>
      </c>
      <c r="E112" s="81">
        <v>-0.33500000000000002</v>
      </c>
      <c r="F112" s="82">
        <v>-3.2000000000000001E-2</v>
      </c>
      <c r="G112" s="318">
        <v>0</v>
      </c>
      <c r="H112" s="319" t="s">
        <v>595</v>
      </c>
      <c r="I112" s="320" t="s">
        <v>595</v>
      </c>
      <c r="J112" s="25">
        <v>0.109</v>
      </c>
      <c r="K112" s="1"/>
    </row>
    <row r="113" spans="1:11" ht="35.049999999999997" customHeight="1" x14ac:dyDescent="0.3">
      <c r="A113" s="317" t="s">
        <v>690</v>
      </c>
      <c r="B113" s="17" t="s">
        <v>480</v>
      </c>
      <c r="C113" s="327">
        <v>0</v>
      </c>
      <c r="D113" s="80">
        <v>-2.0110000000000001</v>
      </c>
      <c r="E113" s="81">
        <v>-0.32300000000000001</v>
      </c>
      <c r="F113" s="82">
        <v>-2.8000000000000001E-2</v>
      </c>
      <c r="G113" s="318">
        <v>0</v>
      </c>
      <c r="H113" s="319" t="s">
        <v>595</v>
      </c>
      <c r="I113" s="320" t="s">
        <v>595</v>
      </c>
      <c r="J113" s="25">
        <v>9.6000000000000002E-2</v>
      </c>
      <c r="K113" s="1"/>
    </row>
    <row r="114" spans="1:11" ht="35.049999999999997" customHeight="1" x14ac:dyDescent="0.3">
      <c r="A114" s="317" t="s">
        <v>691</v>
      </c>
      <c r="B114" s="17" t="s">
        <v>480</v>
      </c>
      <c r="C114" s="327">
        <v>0</v>
      </c>
      <c r="D114" s="80">
        <v>-1.454</v>
      </c>
      <c r="E114" s="81">
        <v>-0.253</v>
      </c>
      <c r="F114" s="82">
        <v>-1.4E-2</v>
      </c>
      <c r="G114" s="318">
        <v>45.5</v>
      </c>
      <c r="H114" s="319" t="s">
        <v>595</v>
      </c>
      <c r="I114" s="320" t="s">
        <v>595</v>
      </c>
      <c r="J114" s="25">
        <v>0.105</v>
      </c>
      <c r="K114" s="1"/>
    </row>
    <row r="115" spans="1:11" ht="35.049999999999997" customHeight="1" x14ac:dyDescent="0.3">
      <c r="A115" s="317" t="s">
        <v>855</v>
      </c>
      <c r="B115" s="17" t="s">
        <v>480</v>
      </c>
      <c r="C115" s="327" t="s">
        <v>566</v>
      </c>
      <c r="D115" s="80">
        <v>1.9119999999999999</v>
      </c>
      <c r="E115" s="81">
        <v>0.30199999999999999</v>
      </c>
      <c r="F115" s="82">
        <v>2.8000000000000001E-2</v>
      </c>
      <c r="G115" s="318">
        <v>5.27</v>
      </c>
      <c r="H115" s="319" t="s">
        <v>595</v>
      </c>
      <c r="I115" s="320" t="s">
        <v>595</v>
      </c>
      <c r="J115" s="26" t="s">
        <v>595</v>
      </c>
      <c r="K115" s="1"/>
    </row>
    <row r="116" spans="1:11" ht="35.049999999999997" customHeight="1" x14ac:dyDescent="0.3">
      <c r="A116" s="317" t="s">
        <v>856</v>
      </c>
      <c r="B116" s="17" t="s">
        <v>480</v>
      </c>
      <c r="C116" s="327" t="s">
        <v>567</v>
      </c>
      <c r="D116" s="80">
        <v>1.9119999999999999</v>
      </c>
      <c r="E116" s="81">
        <v>0.30199999999999999</v>
      </c>
      <c r="F116" s="82">
        <v>2.8000000000000001E-2</v>
      </c>
      <c r="G116" s="319" t="s">
        <v>595</v>
      </c>
      <c r="H116" s="319" t="s">
        <v>595</v>
      </c>
      <c r="I116" s="320" t="s">
        <v>595</v>
      </c>
      <c r="J116" s="26" t="s">
        <v>595</v>
      </c>
      <c r="K116" s="1"/>
    </row>
    <row r="117" spans="1:11" ht="35.049999999999997" customHeight="1" x14ac:dyDescent="0.3">
      <c r="A117" s="317" t="s">
        <v>857</v>
      </c>
      <c r="B117" s="17" t="s">
        <v>480</v>
      </c>
      <c r="C117" s="327" t="s">
        <v>921</v>
      </c>
      <c r="D117" s="80">
        <v>2.1760000000000002</v>
      </c>
      <c r="E117" s="81">
        <v>0.34399999999999997</v>
      </c>
      <c r="F117" s="82">
        <v>3.2000000000000001E-2</v>
      </c>
      <c r="G117" s="318">
        <v>2.88</v>
      </c>
      <c r="H117" s="319" t="s">
        <v>595</v>
      </c>
      <c r="I117" s="320" t="s">
        <v>595</v>
      </c>
      <c r="J117" s="26" t="s">
        <v>595</v>
      </c>
      <c r="K117" s="1"/>
    </row>
    <row r="118" spans="1:11" ht="35.049999999999997" customHeight="1" x14ac:dyDescent="0.3">
      <c r="A118" s="317" t="s">
        <v>858</v>
      </c>
      <c r="B118" s="17" t="s">
        <v>480</v>
      </c>
      <c r="C118" s="327" t="s">
        <v>921</v>
      </c>
      <c r="D118" s="80">
        <v>2.1760000000000002</v>
      </c>
      <c r="E118" s="81">
        <v>0.34399999999999997</v>
      </c>
      <c r="F118" s="82">
        <v>3.2000000000000001E-2</v>
      </c>
      <c r="G118" s="318">
        <v>4.29</v>
      </c>
      <c r="H118" s="319" t="s">
        <v>595</v>
      </c>
      <c r="I118" s="320" t="s">
        <v>595</v>
      </c>
      <c r="J118" s="26" t="s">
        <v>595</v>
      </c>
      <c r="K118" s="1"/>
    </row>
    <row r="119" spans="1:11" ht="35.049999999999997" customHeight="1" x14ac:dyDescent="0.3">
      <c r="A119" s="317" t="s">
        <v>859</v>
      </c>
      <c r="B119" s="17" t="s">
        <v>480</v>
      </c>
      <c r="C119" s="327" t="s">
        <v>921</v>
      </c>
      <c r="D119" s="80">
        <v>2.1760000000000002</v>
      </c>
      <c r="E119" s="81">
        <v>0.34399999999999997</v>
      </c>
      <c r="F119" s="82">
        <v>3.2000000000000001E-2</v>
      </c>
      <c r="G119" s="318">
        <v>10.76</v>
      </c>
      <c r="H119" s="319" t="s">
        <v>595</v>
      </c>
      <c r="I119" s="320" t="s">
        <v>595</v>
      </c>
      <c r="J119" s="26" t="s">
        <v>595</v>
      </c>
      <c r="K119" s="1"/>
    </row>
    <row r="120" spans="1:11" ht="35.049999999999997" customHeight="1" x14ac:dyDescent="0.3">
      <c r="A120" s="317" t="s">
        <v>860</v>
      </c>
      <c r="B120" s="17" t="s">
        <v>480</v>
      </c>
      <c r="C120" s="327" t="s">
        <v>921</v>
      </c>
      <c r="D120" s="80">
        <v>2.1760000000000002</v>
      </c>
      <c r="E120" s="81">
        <v>0.34399999999999997</v>
      </c>
      <c r="F120" s="82">
        <v>3.2000000000000001E-2</v>
      </c>
      <c r="G120" s="318">
        <v>22.21</v>
      </c>
      <c r="H120" s="319" t="s">
        <v>595</v>
      </c>
      <c r="I120" s="320" t="s">
        <v>595</v>
      </c>
      <c r="J120" s="26" t="s">
        <v>595</v>
      </c>
      <c r="K120" s="1"/>
    </row>
    <row r="121" spans="1:11" ht="35.049999999999997" customHeight="1" x14ac:dyDescent="0.3">
      <c r="A121" s="317" t="s">
        <v>861</v>
      </c>
      <c r="B121" s="17" t="s">
        <v>480</v>
      </c>
      <c r="C121" s="327" t="s">
        <v>921</v>
      </c>
      <c r="D121" s="80">
        <v>2.1760000000000002</v>
      </c>
      <c r="E121" s="81">
        <v>0.34399999999999997</v>
      </c>
      <c r="F121" s="82">
        <v>3.2000000000000001E-2</v>
      </c>
      <c r="G121" s="318">
        <v>65.22</v>
      </c>
      <c r="H121" s="319" t="s">
        <v>595</v>
      </c>
      <c r="I121" s="320" t="s">
        <v>595</v>
      </c>
      <c r="J121" s="26" t="s">
        <v>595</v>
      </c>
      <c r="K121" s="1"/>
    </row>
    <row r="122" spans="1:11" ht="35.049999999999997" customHeight="1" x14ac:dyDescent="0.3">
      <c r="A122" s="317" t="s">
        <v>582</v>
      </c>
      <c r="B122" s="17" t="s">
        <v>480</v>
      </c>
      <c r="C122" s="327" t="s">
        <v>569</v>
      </c>
      <c r="D122" s="80">
        <v>2.1760000000000002</v>
      </c>
      <c r="E122" s="81">
        <v>0.34399999999999997</v>
      </c>
      <c r="F122" s="82">
        <v>3.2000000000000001E-2</v>
      </c>
      <c r="G122" s="319" t="s">
        <v>595</v>
      </c>
      <c r="H122" s="319" t="s">
        <v>595</v>
      </c>
      <c r="I122" s="320" t="s">
        <v>595</v>
      </c>
      <c r="J122" s="26" t="s">
        <v>595</v>
      </c>
      <c r="K122" s="1"/>
    </row>
    <row r="123" spans="1:11" ht="35.049999999999997" customHeight="1" x14ac:dyDescent="0.3">
      <c r="A123" s="317" t="s">
        <v>862</v>
      </c>
      <c r="B123" s="17" t="s">
        <v>480</v>
      </c>
      <c r="C123" s="327">
        <v>0</v>
      </c>
      <c r="D123" s="80">
        <v>1.3540000000000001</v>
      </c>
      <c r="E123" s="81">
        <v>0.219</v>
      </c>
      <c r="F123" s="82">
        <v>1.7999999999999999E-2</v>
      </c>
      <c r="G123" s="318">
        <v>4.03</v>
      </c>
      <c r="H123" s="318">
        <v>1.38</v>
      </c>
      <c r="I123" s="321">
        <v>2.4900000000000002</v>
      </c>
      <c r="J123" s="25">
        <v>6.9000000000000006E-2</v>
      </c>
      <c r="K123" s="1"/>
    </row>
    <row r="124" spans="1:11" ht="35.049999999999997" customHeight="1" x14ac:dyDescent="0.3">
      <c r="A124" s="317" t="s">
        <v>863</v>
      </c>
      <c r="B124" s="17" t="s">
        <v>480</v>
      </c>
      <c r="C124" s="327">
        <v>0</v>
      </c>
      <c r="D124" s="80">
        <v>1.3540000000000001</v>
      </c>
      <c r="E124" s="81">
        <v>0.219</v>
      </c>
      <c r="F124" s="82">
        <v>1.7999999999999999E-2</v>
      </c>
      <c r="G124" s="318">
        <v>96.39</v>
      </c>
      <c r="H124" s="318">
        <v>1.38</v>
      </c>
      <c r="I124" s="321">
        <v>2.4900000000000002</v>
      </c>
      <c r="J124" s="25">
        <v>6.9000000000000006E-2</v>
      </c>
      <c r="K124" s="1"/>
    </row>
    <row r="125" spans="1:11" ht="35.049999999999997" customHeight="1" x14ac:dyDescent="0.3">
      <c r="A125" s="317" t="s">
        <v>864</v>
      </c>
      <c r="B125" s="17" t="s">
        <v>480</v>
      </c>
      <c r="C125" s="327">
        <v>0</v>
      </c>
      <c r="D125" s="80">
        <v>1.3540000000000001</v>
      </c>
      <c r="E125" s="81">
        <v>0.219</v>
      </c>
      <c r="F125" s="82">
        <v>1.7999999999999999E-2</v>
      </c>
      <c r="G125" s="318">
        <v>174.72</v>
      </c>
      <c r="H125" s="318">
        <v>1.38</v>
      </c>
      <c r="I125" s="321">
        <v>2.4900000000000002</v>
      </c>
      <c r="J125" s="25">
        <v>6.9000000000000006E-2</v>
      </c>
      <c r="K125" s="1"/>
    </row>
    <row r="126" spans="1:11" ht="35.049999999999997" customHeight="1" x14ac:dyDescent="0.3">
      <c r="A126" s="317" t="s">
        <v>865</v>
      </c>
      <c r="B126" s="17" t="s">
        <v>480</v>
      </c>
      <c r="C126" s="327">
        <v>0</v>
      </c>
      <c r="D126" s="80">
        <v>1.3540000000000001</v>
      </c>
      <c r="E126" s="81">
        <v>0.219</v>
      </c>
      <c r="F126" s="82">
        <v>1.7999999999999999E-2</v>
      </c>
      <c r="G126" s="318">
        <v>268.69</v>
      </c>
      <c r="H126" s="318">
        <v>1.38</v>
      </c>
      <c r="I126" s="321">
        <v>2.4900000000000002</v>
      </c>
      <c r="J126" s="25">
        <v>6.9000000000000006E-2</v>
      </c>
      <c r="K126" s="1"/>
    </row>
    <row r="127" spans="1:11" ht="35.049999999999997" customHeight="1" x14ac:dyDescent="0.3">
      <c r="A127" s="317" t="s">
        <v>866</v>
      </c>
      <c r="B127" s="17" t="s">
        <v>480</v>
      </c>
      <c r="C127" s="327">
        <v>0</v>
      </c>
      <c r="D127" s="80">
        <v>1.3540000000000001</v>
      </c>
      <c r="E127" s="81">
        <v>0.219</v>
      </c>
      <c r="F127" s="82">
        <v>1.7999999999999999E-2</v>
      </c>
      <c r="G127" s="318">
        <v>417.23</v>
      </c>
      <c r="H127" s="318">
        <v>1.38</v>
      </c>
      <c r="I127" s="321">
        <v>2.4900000000000002</v>
      </c>
      <c r="J127" s="25">
        <v>6.9000000000000006E-2</v>
      </c>
      <c r="K127" s="1"/>
    </row>
    <row r="128" spans="1:11" ht="35.049999999999997" customHeight="1" x14ac:dyDescent="0.3">
      <c r="A128" s="317" t="s">
        <v>867</v>
      </c>
      <c r="B128" s="17" t="s">
        <v>480</v>
      </c>
      <c r="C128" s="327">
        <v>0</v>
      </c>
      <c r="D128" s="80">
        <v>0.91300000000000003</v>
      </c>
      <c r="E128" s="81">
        <v>0.159</v>
      </c>
      <c r="F128" s="82">
        <v>8.9999999999999993E-3</v>
      </c>
      <c r="G128" s="318">
        <v>4.78</v>
      </c>
      <c r="H128" s="318">
        <v>2.37</v>
      </c>
      <c r="I128" s="321">
        <v>3.27</v>
      </c>
      <c r="J128" s="25">
        <v>6.4000000000000001E-2</v>
      </c>
      <c r="K128" s="1"/>
    </row>
    <row r="129" spans="1:11" ht="35.049999999999997" customHeight="1" x14ac:dyDescent="0.3">
      <c r="A129" s="317" t="s">
        <v>868</v>
      </c>
      <c r="B129" s="17" t="s">
        <v>480</v>
      </c>
      <c r="C129" s="327">
        <v>0</v>
      </c>
      <c r="D129" s="80">
        <v>0.91300000000000003</v>
      </c>
      <c r="E129" s="81">
        <v>0.159</v>
      </c>
      <c r="F129" s="82">
        <v>8.9999999999999993E-3</v>
      </c>
      <c r="G129" s="318">
        <v>145.47999999999999</v>
      </c>
      <c r="H129" s="318">
        <v>2.37</v>
      </c>
      <c r="I129" s="321">
        <v>3.27</v>
      </c>
      <c r="J129" s="25">
        <v>6.4000000000000001E-2</v>
      </c>
      <c r="K129" s="1"/>
    </row>
    <row r="130" spans="1:11" ht="35.049999999999997" customHeight="1" x14ac:dyDescent="0.3">
      <c r="A130" s="317" t="s">
        <v>869</v>
      </c>
      <c r="B130" s="17" t="s">
        <v>480</v>
      </c>
      <c r="C130" s="327">
        <v>0</v>
      </c>
      <c r="D130" s="80">
        <v>0.91300000000000003</v>
      </c>
      <c r="E130" s="81">
        <v>0.159</v>
      </c>
      <c r="F130" s="82">
        <v>8.9999999999999993E-3</v>
      </c>
      <c r="G130" s="318">
        <v>264.83</v>
      </c>
      <c r="H130" s="318">
        <v>2.37</v>
      </c>
      <c r="I130" s="321">
        <v>3.27</v>
      </c>
      <c r="J130" s="25">
        <v>6.4000000000000001E-2</v>
      </c>
      <c r="K130" s="1"/>
    </row>
    <row r="131" spans="1:11" ht="35.049999999999997" customHeight="1" x14ac:dyDescent="0.3">
      <c r="A131" s="317" t="s">
        <v>870</v>
      </c>
      <c r="B131" s="17" t="s">
        <v>480</v>
      </c>
      <c r="C131" s="327">
        <v>0</v>
      </c>
      <c r="D131" s="80">
        <v>0.91300000000000003</v>
      </c>
      <c r="E131" s="81">
        <v>0.159</v>
      </c>
      <c r="F131" s="82">
        <v>8.9999999999999993E-3</v>
      </c>
      <c r="G131" s="318">
        <v>407.98</v>
      </c>
      <c r="H131" s="318">
        <v>2.37</v>
      </c>
      <c r="I131" s="321">
        <v>3.27</v>
      </c>
      <c r="J131" s="25">
        <v>6.4000000000000001E-2</v>
      </c>
      <c r="K131" s="1"/>
    </row>
    <row r="132" spans="1:11" ht="35.049999999999997" customHeight="1" x14ac:dyDescent="0.3">
      <c r="A132" s="317" t="s">
        <v>871</v>
      </c>
      <c r="B132" s="17" t="s">
        <v>480</v>
      </c>
      <c r="C132" s="327">
        <v>0</v>
      </c>
      <c r="D132" s="80">
        <v>0.91300000000000003</v>
      </c>
      <c r="E132" s="81">
        <v>0.159</v>
      </c>
      <c r="F132" s="82">
        <v>8.9999999999999993E-3</v>
      </c>
      <c r="G132" s="318">
        <v>634.28</v>
      </c>
      <c r="H132" s="318">
        <v>2.37</v>
      </c>
      <c r="I132" s="321">
        <v>3.27</v>
      </c>
      <c r="J132" s="25">
        <v>6.4000000000000001E-2</v>
      </c>
      <c r="K132" s="1"/>
    </row>
    <row r="133" spans="1:11" ht="35.049999999999997" customHeight="1" x14ac:dyDescent="0.3">
      <c r="A133" s="317" t="s">
        <v>872</v>
      </c>
      <c r="B133" s="17" t="s">
        <v>480</v>
      </c>
      <c r="C133" s="327">
        <v>0</v>
      </c>
      <c r="D133" s="80">
        <v>0.70799999999999996</v>
      </c>
      <c r="E133" s="81">
        <v>0.123</v>
      </c>
      <c r="F133" s="82">
        <v>5.0000000000000001E-3</v>
      </c>
      <c r="G133" s="318">
        <v>49.68</v>
      </c>
      <c r="H133" s="318">
        <v>2.86</v>
      </c>
      <c r="I133" s="321">
        <v>3.77</v>
      </c>
      <c r="J133" s="25">
        <v>3.2000000000000001E-2</v>
      </c>
      <c r="K133" s="1"/>
    </row>
    <row r="134" spans="1:11" ht="35.049999999999997" customHeight="1" x14ac:dyDescent="0.3">
      <c r="A134" s="317" t="s">
        <v>873</v>
      </c>
      <c r="B134" s="17" t="s">
        <v>480</v>
      </c>
      <c r="C134" s="327">
        <v>0</v>
      </c>
      <c r="D134" s="80">
        <v>0.70799999999999996</v>
      </c>
      <c r="E134" s="81">
        <v>0.123</v>
      </c>
      <c r="F134" s="82">
        <v>5.0000000000000001E-3</v>
      </c>
      <c r="G134" s="318">
        <v>826.39</v>
      </c>
      <c r="H134" s="318">
        <v>2.86</v>
      </c>
      <c r="I134" s="321">
        <v>3.77</v>
      </c>
      <c r="J134" s="25">
        <v>3.2000000000000001E-2</v>
      </c>
      <c r="K134" s="1"/>
    </row>
    <row r="135" spans="1:11" ht="35.049999999999997" customHeight="1" x14ac:dyDescent="0.3">
      <c r="A135" s="317" t="s">
        <v>874</v>
      </c>
      <c r="B135" s="17" t="s">
        <v>480</v>
      </c>
      <c r="C135" s="327">
        <v>0</v>
      </c>
      <c r="D135" s="80">
        <v>0.70799999999999996</v>
      </c>
      <c r="E135" s="81">
        <v>0.123</v>
      </c>
      <c r="F135" s="82">
        <v>5.0000000000000001E-3</v>
      </c>
      <c r="G135" s="318">
        <v>2616.2800000000002</v>
      </c>
      <c r="H135" s="318">
        <v>2.86</v>
      </c>
      <c r="I135" s="321">
        <v>3.77</v>
      </c>
      <c r="J135" s="25">
        <v>3.2000000000000001E-2</v>
      </c>
      <c r="K135" s="1"/>
    </row>
    <row r="136" spans="1:11" ht="35.049999999999997" customHeight="1" x14ac:dyDescent="0.3">
      <c r="A136" s="317" t="s">
        <v>875</v>
      </c>
      <c r="B136" s="17" t="s">
        <v>480</v>
      </c>
      <c r="C136" s="327">
        <v>0</v>
      </c>
      <c r="D136" s="80">
        <v>0.70799999999999996</v>
      </c>
      <c r="E136" s="81">
        <v>0.123</v>
      </c>
      <c r="F136" s="82">
        <v>5.0000000000000001E-3</v>
      </c>
      <c r="G136" s="318">
        <v>5770.97</v>
      </c>
      <c r="H136" s="318">
        <v>2.86</v>
      </c>
      <c r="I136" s="321">
        <v>3.77</v>
      </c>
      <c r="J136" s="25">
        <v>3.2000000000000001E-2</v>
      </c>
      <c r="K136" s="1"/>
    </row>
    <row r="137" spans="1:11" ht="35.049999999999997" customHeight="1" x14ac:dyDescent="0.3">
      <c r="A137" s="317" t="s">
        <v>876</v>
      </c>
      <c r="B137" s="17" t="s">
        <v>480</v>
      </c>
      <c r="C137" s="327">
        <v>0</v>
      </c>
      <c r="D137" s="80">
        <v>0.70799999999999996</v>
      </c>
      <c r="E137" s="81">
        <v>0.123</v>
      </c>
      <c r="F137" s="82">
        <v>5.0000000000000001E-3</v>
      </c>
      <c r="G137" s="318">
        <v>17698.580000000002</v>
      </c>
      <c r="H137" s="318">
        <v>2.86</v>
      </c>
      <c r="I137" s="321">
        <v>3.77</v>
      </c>
      <c r="J137" s="25">
        <v>3.2000000000000001E-2</v>
      </c>
      <c r="K137" s="1"/>
    </row>
    <row r="138" spans="1:11" ht="35.049999999999997" customHeight="1" x14ac:dyDescent="0.3">
      <c r="A138" s="317" t="s">
        <v>583</v>
      </c>
      <c r="B138" s="17" t="s">
        <v>480</v>
      </c>
      <c r="C138" s="327" t="s">
        <v>608</v>
      </c>
      <c r="D138" s="83">
        <v>5.5</v>
      </c>
      <c r="E138" s="84">
        <v>0.89200000000000002</v>
      </c>
      <c r="F138" s="82">
        <v>0.69099999999999995</v>
      </c>
      <c r="G138" s="319" t="s">
        <v>595</v>
      </c>
      <c r="H138" s="319" t="s">
        <v>595</v>
      </c>
      <c r="I138" s="320" t="s">
        <v>595</v>
      </c>
      <c r="J138" s="26" t="s">
        <v>595</v>
      </c>
      <c r="K138" s="1"/>
    </row>
    <row r="139" spans="1:11" ht="35.049999999999997" customHeight="1" x14ac:dyDescent="0.3">
      <c r="A139" s="317" t="s">
        <v>692</v>
      </c>
      <c r="B139" s="17" t="s">
        <v>480</v>
      </c>
      <c r="C139" s="327">
        <v>0</v>
      </c>
      <c r="D139" s="80">
        <v>-2.032</v>
      </c>
      <c r="E139" s="81">
        <v>-0.32100000000000001</v>
      </c>
      <c r="F139" s="82">
        <v>-0.03</v>
      </c>
      <c r="G139" s="318">
        <v>0</v>
      </c>
      <c r="H139" s="319" t="s">
        <v>595</v>
      </c>
      <c r="I139" s="320" t="s">
        <v>595</v>
      </c>
      <c r="J139" s="26" t="s">
        <v>595</v>
      </c>
      <c r="K139" s="1"/>
    </row>
    <row r="140" spans="1:11" ht="35.049999999999997" customHeight="1" x14ac:dyDescent="0.3">
      <c r="A140" s="317" t="s">
        <v>693</v>
      </c>
      <c r="B140" s="17" t="s">
        <v>480</v>
      </c>
      <c r="C140" s="327">
        <v>0</v>
      </c>
      <c r="D140" s="80">
        <v>-1.927</v>
      </c>
      <c r="E140" s="81">
        <v>-0.309</v>
      </c>
      <c r="F140" s="82">
        <v>-2.7E-2</v>
      </c>
      <c r="G140" s="318">
        <v>0</v>
      </c>
      <c r="H140" s="319" t="s">
        <v>595</v>
      </c>
      <c r="I140" s="320" t="s">
        <v>595</v>
      </c>
      <c r="J140" s="26" t="s">
        <v>595</v>
      </c>
      <c r="K140" s="1"/>
    </row>
    <row r="141" spans="1:11" ht="35.049999999999997" customHeight="1" x14ac:dyDescent="0.3">
      <c r="A141" s="317" t="s">
        <v>694</v>
      </c>
      <c r="B141" s="17" t="s">
        <v>480</v>
      </c>
      <c r="C141" s="327">
        <v>0</v>
      </c>
      <c r="D141" s="80">
        <v>-2.032</v>
      </c>
      <c r="E141" s="81">
        <v>-0.32100000000000001</v>
      </c>
      <c r="F141" s="82">
        <v>-0.03</v>
      </c>
      <c r="G141" s="318">
        <v>0</v>
      </c>
      <c r="H141" s="319" t="s">
        <v>595</v>
      </c>
      <c r="I141" s="320" t="s">
        <v>595</v>
      </c>
      <c r="J141" s="25">
        <v>0.104</v>
      </c>
    </row>
    <row r="142" spans="1:11" ht="35.049999999999997" customHeight="1" x14ac:dyDescent="0.3">
      <c r="A142" s="317" t="s">
        <v>695</v>
      </c>
      <c r="B142" s="17" t="s">
        <v>480</v>
      </c>
      <c r="C142" s="327">
        <v>0</v>
      </c>
      <c r="D142" s="80">
        <v>-1.927</v>
      </c>
      <c r="E142" s="81">
        <v>-0.309</v>
      </c>
      <c r="F142" s="82">
        <v>-2.7E-2</v>
      </c>
      <c r="G142" s="318">
        <v>0</v>
      </c>
      <c r="H142" s="319" t="s">
        <v>595</v>
      </c>
      <c r="I142" s="320" t="s">
        <v>595</v>
      </c>
      <c r="J142" s="25">
        <v>9.1999999999999998E-2</v>
      </c>
    </row>
    <row r="143" spans="1:11" ht="35.049999999999997" customHeight="1" x14ac:dyDescent="0.3">
      <c r="A143" s="317" t="s">
        <v>696</v>
      </c>
      <c r="B143" s="17" t="s">
        <v>480</v>
      </c>
      <c r="C143" s="327">
        <v>0</v>
      </c>
      <c r="D143" s="80">
        <v>-1.393</v>
      </c>
      <c r="E143" s="81">
        <v>-0.24199999999999999</v>
      </c>
      <c r="F143" s="82">
        <v>-1.2999999999999999E-2</v>
      </c>
      <c r="G143" s="318">
        <v>43.61</v>
      </c>
      <c r="H143" s="319" t="s">
        <v>595</v>
      </c>
      <c r="I143" s="320" t="s">
        <v>595</v>
      </c>
      <c r="J143" s="25">
        <v>0.10100000000000001</v>
      </c>
    </row>
    <row r="144" spans="1:11" ht="35.049999999999997" customHeight="1" x14ac:dyDescent="0.3">
      <c r="A144" s="317" t="s">
        <v>877</v>
      </c>
      <c r="B144" s="17" t="s">
        <v>480</v>
      </c>
      <c r="C144" s="327" t="s">
        <v>566</v>
      </c>
      <c r="D144" s="80">
        <v>1.252</v>
      </c>
      <c r="E144" s="81">
        <v>0.19800000000000001</v>
      </c>
      <c r="F144" s="82">
        <v>1.9E-2</v>
      </c>
      <c r="G144" s="318">
        <v>3.48</v>
      </c>
      <c r="H144" s="319" t="s">
        <v>595</v>
      </c>
      <c r="I144" s="320" t="s">
        <v>595</v>
      </c>
      <c r="J144" s="26" t="s">
        <v>595</v>
      </c>
    </row>
    <row r="145" spans="1:10" ht="35.049999999999997" customHeight="1" x14ac:dyDescent="0.3">
      <c r="A145" s="317" t="s">
        <v>878</v>
      </c>
      <c r="B145" s="17" t="s">
        <v>480</v>
      </c>
      <c r="C145" s="327" t="s">
        <v>567</v>
      </c>
      <c r="D145" s="80">
        <v>1.252</v>
      </c>
      <c r="E145" s="81">
        <v>0.19800000000000001</v>
      </c>
      <c r="F145" s="82">
        <v>1.9E-2</v>
      </c>
      <c r="G145" s="319" t="s">
        <v>595</v>
      </c>
      <c r="H145" s="319" t="s">
        <v>595</v>
      </c>
      <c r="I145" s="320" t="s">
        <v>595</v>
      </c>
      <c r="J145" s="26" t="s">
        <v>595</v>
      </c>
    </row>
    <row r="146" spans="1:10" ht="35.049999999999997" customHeight="1" x14ac:dyDescent="0.3">
      <c r="A146" s="317" t="s">
        <v>879</v>
      </c>
      <c r="B146" s="17" t="s">
        <v>480</v>
      </c>
      <c r="C146" s="327" t="s">
        <v>921</v>
      </c>
      <c r="D146" s="80">
        <v>1.425</v>
      </c>
      <c r="E146" s="81">
        <v>0.22500000000000001</v>
      </c>
      <c r="F146" s="82">
        <v>2.1000000000000001E-2</v>
      </c>
      <c r="G146" s="318">
        <v>1.91</v>
      </c>
      <c r="H146" s="319" t="s">
        <v>595</v>
      </c>
      <c r="I146" s="320" t="s">
        <v>595</v>
      </c>
      <c r="J146" s="26" t="s">
        <v>595</v>
      </c>
    </row>
    <row r="147" spans="1:10" ht="35.049999999999997" customHeight="1" x14ac:dyDescent="0.3">
      <c r="A147" s="317" t="s">
        <v>880</v>
      </c>
      <c r="B147" s="17" t="s">
        <v>480</v>
      </c>
      <c r="C147" s="327" t="s">
        <v>921</v>
      </c>
      <c r="D147" s="80">
        <v>1.425</v>
      </c>
      <c r="E147" s="81">
        <v>0.22500000000000001</v>
      </c>
      <c r="F147" s="82">
        <v>2.1000000000000001E-2</v>
      </c>
      <c r="G147" s="318">
        <v>2.83</v>
      </c>
      <c r="H147" s="319" t="s">
        <v>595</v>
      </c>
      <c r="I147" s="320" t="s">
        <v>595</v>
      </c>
      <c r="J147" s="26" t="s">
        <v>595</v>
      </c>
    </row>
    <row r="148" spans="1:10" ht="35.049999999999997" customHeight="1" x14ac:dyDescent="0.3">
      <c r="A148" s="317" t="s">
        <v>881</v>
      </c>
      <c r="B148" s="17" t="s">
        <v>480</v>
      </c>
      <c r="C148" s="327" t="s">
        <v>921</v>
      </c>
      <c r="D148" s="80">
        <v>1.425</v>
      </c>
      <c r="E148" s="81">
        <v>0.22500000000000001</v>
      </c>
      <c r="F148" s="82">
        <v>2.1000000000000001E-2</v>
      </c>
      <c r="G148" s="318">
        <v>7.07</v>
      </c>
      <c r="H148" s="319" t="s">
        <v>595</v>
      </c>
      <c r="I148" s="320" t="s">
        <v>595</v>
      </c>
      <c r="J148" s="26" t="s">
        <v>595</v>
      </c>
    </row>
    <row r="149" spans="1:10" ht="35.049999999999997" customHeight="1" x14ac:dyDescent="0.3">
      <c r="A149" s="317" t="s">
        <v>882</v>
      </c>
      <c r="B149" s="17" t="s">
        <v>480</v>
      </c>
      <c r="C149" s="327" t="s">
        <v>921</v>
      </c>
      <c r="D149" s="80">
        <v>1.425</v>
      </c>
      <c r="E149" s="81">
        <v>0.22500000000000001</v>
      </c>
      <c r="F149" s="82">
        <v>2.1000000000000001E-2</v>
      </c>
      <c r="G149" s="318">
        <v>14.56</v>
      </c>
      <c r="H149" s="319" t="s">
        <v>595</v>
      </c>
      <c r="I149" s="320" t="s">
        <v>595</v>
      </c>
      <c r="J149" s="26" t="s">
        <v>595</v>
      </c>
    </row>
    <row r="150" spans="1:10" ht="35.049999999999997" customHeight="1" x14ac:dyDescent="0.3">
      <c r="A150" s="317" t="s">
        <v>883</v>
      </c>
      <c r="B150" s="17" t="s">
        <v>480</v>
      </c>
      <c r="C150" s="327" t="s">
        <v>921</v>
      </c>
      <c r="D150" s="80">
        <v>1.425</v>
      </c>
      <c r="E150" s="81">
        <v>0.22500000000000001</v>
      </c>
      <c r="F150" s="82">
        <v>2.1000000000000001E-2</v>
      </c>
      <c r="G150" s="318">
        <v>42.73</v>
      </c>
      <c r="H150" s="319" t="s">
        <v>595</v>
      </c>
      <c r="I150" s="320" t="s">
        <v>595</v>
      </c>
      <c r="J150" s="26" t="s">
        <v>595</v>
      </c>
    </row>
    <row r="151" spans="1:10" ht="35.049999999999997" customHeight="1" x14ac:dyDescent="0.3">
      <c r="A151" s="317" t="s">
        <v>584</v>
      </c>
      <c r="B151" s="17" t="s">
        <v>480</v>
      </c>
      <c r="C151" s="327" t="s">
        <v>569</v>
      </c>
      <c r="D151" s="80">
        <v>1.425</v>
      </c>
      <c r="E151" s="81">
        <v>0.22500000000000001</v>
      </c>
      <c r="F151" s="82">
        <v>2.1000000000000001E-2</v>
      </c>
      <c r="G151" s="319" t="s">
        <v>595</v>
      </c>
      <c r="H151" s="319" t="s">
        <v>595</v>
      </c>
      <c r="I151" s="320" t="s">
        <v>595</v>
      </c>
      <c r="J151" s="26" t="s">
        <v>595</v>
      </c>
    </row>
    <row r="152" spans="1:10" ht="35.049999999999997" customHeight="1" x14ac:dyDescent="0.3">
      <c r="A152" s="317" t="s">
        <v>884</v>
      </c>
      <c r="B152" s="17" t="s">
        <v>480</v>
      </c>
      <c r="C152" s="327">
        <v>0</v>
      </c>
      <c r="D152" s="80">
        <v>0.88600000000000001</v>
      </c>
      <c r="E152" s="81">
        <v>0.14399999999999999</v>
      </c>
      <c r="F152" s="82">
        <v>1.2E-2</v>
      </c>
      <c r="G152" s="318">
        <v>2.66</v>
      </c>
      <c r="H152" s="318">
        <v>0.9</v>
      </c>
      <c r="I152" s="321">
        <v>1.63</v>
      </c>
      <c r="J152" s="25">
        <v>4.4999999999999998E-2</v>
      </c>
    </row>
    <row r="153" spans="1:10" ht="35.049999999999997" customHeight="1" x14ac:dyDescent="0.3">
      <c r="A153" s="317" t="s">
        <v>885</v>
      </c>
      <c r="B153" s="17" t="s">
        <v>480</v>
      </c>
      <c r="C153" s="327">
        <v>0</v>
      </c>
      <c r="D153" s="80">
        <v>0.88600000000000001</v>
      </c>
      <c r="E153" s="81">
        <v>0.14399999999999999</v>
      </c>
      <c r="F153" s="82">
        <v>1.2E-2</v>
      </c>
      <c r="G153" s="318">
        <v>63.13</v>
      </c>
      <c r="H153" s="318">
        <v>0.9</v>
      </c>
      <c r="I153" s="321">
        <v>1.63</v>
      </c>
      <c r="J153" s="25">
        <v>4.4999999999999998E-2</v>
      </c>
    </row>
    <row r="154" spans="1:10" ht="35.049999999999997" customHeight="1" x14ac:dyDescent="0.3">
      <c r="A154" s="317" t="s">
        <v>886</v>
      </c>
      <c r="B154" s="17" t="s">
        <v>480</v>
      </c>
      <c r="C154" s="327">
        <v>0</v>
      </c>
      <c r="D154" s="80">
        <v>0.88600000000000001</v>
      </c>
      <c r="E154" s="81">
        <v>0.14399999999999999</v>
      </c>
      <c r="F154" s="82">
        <v>1.2E-2</v>
      </c>
      <c r="G154" s="318">
        <v>114.41</v>
      </c>
      <c r="H154" s="318">
        <v>0.9</v>
      </c>
      <c r="I154" s="321">
        <v>1.63</v>
      </c>
      <c r="J154" s="25">
        <v>4.4999999999999998E-2</v>
      </c>
    </row>
    <row r="155" spans="1:10" ht="35.049999999999997" customHeight="1" x14ac:dyDescent="0.3">
      <c r="A155" s="317" t="s">
        <v>887</v>
      </c>
      <c r="B155" s="17" t="s">
        <v>480</v>
      </c>
      <c r="C155" s="327">
        <v>0</v>
      </c>
      <c r="D155" s="80">
        <v>0.88600000000000001</v>
      </c>
      <c r="E155" s="81">
        <v>0.14399999999999999</v>
      </c>
      <c r="F155" s="82">
        <v>1.2E-2</v>
      </c>
      <c r="G155" s="318">
        <v>175.93</v>
      </c>
      <c r="H155" s="318">
        <v>0.9</v>
      </c>
      <c r="I155" s="321">
        <v>1.63</v>
      </c>
      <c r="J155" s="25">
        <v>4.4999999999999998E-2</v>
      </c>
    </row>
    <row r="156" spans="1:10" ht="35.049999999999997" customHeight="1" x14ac:dyDescent="0.3">
      <c r="A156" s="317" t="s">
        <v>888</v>
      </c>
      <c r="B156" s="17" t="s">
        <v>480</v>
      </c>
      <c r="C156" s="327">
        <v>0</v>
      </c>
      <c r="D156" s="80">
        <v>0.88600000000000001</v>
      </c>
      <c r="E156" s="81">
        <v>0.14399999999999999</v>
      </c>
      <c r="F156" s="82">
        <v>1.2E-2</v>
      </c>
      <c r="G156" s="318">
        <v>273.18</v>
      </c>
      <c r="H156" s="318">
        <v>0.9</v>
      </c>
      <c r="I156" s="321">
        <v>1.63</v>
      </c>
      <c r="J156" s="25">
        <v>4.4999999999999998E-2</v>
      </c>
    </row>
    <row r="157" spans="1:10" ht="35.049999999999997" customHeight="1" x14ac:dyDescent="0.3">
      <c r="A157" s="317" t="s">
        <v>889</v>
      </c>
      <c r="B157" s="17" t="s">
        <v>480</v>
      </c>
      <c r="C157" s="327">
        <v>0</v>
      </c>
      <c r="D157" s="80">
        <v>0.59799999999999998</v>
      </c>
      <c r="E157" s="81">
        <v>0.104</v>
      </c>
      <c r="F157" s="82">
        <v>6.0000000000000001E-3</v>
      </c>
      <c r="G157" s="318">
        <v>3.15</v>
      </c>
      <c r="H157" s="318">
        <v>1.55</v>
      </c>
      <c r="I157" s="321">
        <v>2.14</v>
      </c>
      <c r="J157" s="25">
        <v>4.2000000000000003E-2</v>
      </c>
    </row>
    <row r="158" spans="1:10" ht="35.049999999999997" customHeight="1" x14ac:dyDescent="0.3">
      <c r="A158" s="317" t="s">
        <v>890</v>
      </c>
      <c r="B158" s="17" t="s">
        <v>480</v>
      </c>
      <c r="C158" s="327">
        <v>0</v>
      </c>
      <c r="D158" s="80">
        <v>0.59799999999999998</v>
      </c>
      <c r="E158" s="81">
        <v>0.104</v>
      </c>
      <c r="F158" s="82">
        <v>6.0000000000000001E-3</v>
      </c>
      <c r="G158" s="318">
        <v>95.27</v>
      </c>
      <c r="H158" s="318">
        <v>1.55</v>
      </c>
      <c r="I158" s="321">
        <v>2.14</v>
      </c>
      <c r="J158" s="25">
        <v>4.2000000000000003E-2</v>
      </c>
    </row>
    <row r="159" spans="1:10" ht="35.049999999999997" customHeight="1" x14ac:dyDescent="0.3">
      <c r="A159" s="317" t="s">
        <v>891</v>
      </c>
      <c r="B159" s="17" t="s">
        <v>480</v>
      </c>
      <c r="C159" s="327">
        <v>0</v>
      </c>
      <c r="D159" s="80">
        <v>0.59799999999999998</v>
      </c>
      <c r="E159" s="81">
        <v>0.104</v>
      </c>
      <c r="F159" s="82">
        <v>6.0000000000000001E-3</v>
      </c>
      <c r="G159" s="318">
        <v>173.4</v>
      </c>
      <c r="H159" s="318">
        <v>1.55</v>
      </c>
      <c r="I159" s="321">
        <v>2.14</v>
      </c>
      <c r="J159" s="25">
        <v>4.2000000000000003E-2</v>
      </c>
    </row>
    <row r="160" spans="1:10" ht="35.049999999999997" customHeight="1" x14ac:dyDescent="0.3">
      <c r="A160" s="317" t="s">
        <v>892</v>
      </c>
      <c r="B160" s="17" t="s">
        <v>480</v>
      </c>
      <c r="C160" s="327">
        <v>0</v>
      </c>
      <c r="D160" s="80">
        <v>0.59799999999999998</v>
      </c>
      <c r="E160" s="81">
        <v>0.104</v>
      </c>
      <c r="F160" s="82">
        <v>6.0000000000000001E-3</v>
      </c>
      <c r="G160" s="318">
        <v>267.13</v>
      </c>
      <c r="H160" s="318">
        <v>1.55</v>
      </c>
      <c r="I160" s="321">
        <v>2.14</v>
      </c>
      <c r="J160" s="25">
        <v>4.2000000000000003E-2</v>
      </c>
    </row>
    <row r="161" spans="1:10" ht="35.049999999999997" customHeight="1" x14ac:dyDescent="0.3">
      <c r="A161" s="317" t="s">
        <v>893</v>
      </c>
      <c r="B161" s="17" t="s">
        <v>480</v>
      </c>
      <c r="C161" s="327">
        <v>0</v>
      </c>
      <c r="D161" s="80">
        <v>0.59799999999999998</v>
      </c>
      <c r="E161" s="81">
        <v>0.104</v>
      </c>
      <c r="F161" s="82">
        <v>6.0000000000000001E-3</v>
      </c>
      <c r="G161" s="318">
        <v>415.28</v>
      </c>
      <c r="H161" s="318">
        <v>1.55</v>
      </c>
      <c r="I161" s="321">
        <v>2.14</v>
      </c>
      <c r="J161" s="25">
        <v>4.2000000000000003E-2</v>
      </c>
    </row>
    <row r="162" spans="1:10" ht="35.049999999999997" customHeight="1" x14ac:dyDescent="0.3">
      <c r="A162" s="317" t="s">
        <v>894</v>
      </c>
      <c r="B162" s="17" t="s">
        <v>480</v>
      </c>
      <c r="C162" s="327">
        <v>0</v>
      </c>
      <c r="D162" s="80">
        <v>0.46300000000000002</v>
      </c>
      <c r="E162" s="81">
        <v>8.1000000000000003E-2</v>
      </c>
      <c r="F162" s="82">
        <v>3.0000000000000001E-3</v>
      </c>
      <c r="G162" s="318">
        <v>32.549999999999997</v>
      </c>
      <c r="H162" s="318">
        <v>1.87</v>
      </c>
      <c r="I162" s="321">
        <v>2.4700000000000002</v>
      </c>
      <c r="J162" s="25">
        <v>2.1000000000000001E-2</v>
      </c>
    </row>
    <row r="163" spans="1:10" ht="35.049999999999997" customHeight="1" x14ac:dyDescent="0.3">
      <c r="A163" s="317" t="s">
        <v>895</v>
      </c>
      <c r="B163" s="17" t="s">
        <v>480</v>
      </c>
      <c r="C163" s="327">
        <v>0</v>
      </c>
      <c r="D163" s="80">
        <v>0.46300000000000002</v>
      </c>
      <c r="E163" s="81">
        <v>8.1000000000000003E-2</v>
      </c>
      <c r="F163" s="82">
        <v>3.0000000000000001E-3</v>
      </c>
      <c r="G163" s="318">
        <v>541.05999999999995</v>
      </c>
      <c r="H163" s="318">
        <v>1.87</v>
      </c>
      <c r="I163" s="321">
        <v>2.4700000000000002</v>
      </c>
      <c r="J163" s="25">
        <v>2.1000000000000001E-2</v>
      </c>
    </row>
    <row r="164" spans="1:10" ht="35.049999999999997" customHeight="1" x14ac:dyDescent="0.3">
      <c r="A164" s="317" t="s">
        <v>896</v>
      </c>
      <c r="B164" s="17" t="s">
        <v>480</v>
      </c>
      <c r="C164" s="327">
        <v>0</v>
      </c>
      <c r="D164" s="80">
        <v>0.46300000000000002</v>
      </c>
      <c r="E164" s="81">
        <v>8.1000000000000003E-2</v>
      </c>
      <c r="F164" s="82">
        <v>3.0000000000000001E-3</v>
      </c>
      <c r="G164" s="318">
        <v>1712.9</v>
      </c>
      <c r="H164" s="318">
        <v>1.87</v>
      </c>
      <c r="I164" s="321">
        <v>2.4700000000000002</v>
      </c>
      <c r="J164" s="25">
        <v>2.1000000000000001E-2</v>
      </c>
    </row>
    <row r="165" spans="1:10" ht="35.049999999999997" customHeight="1" x14ac:dyDescent="0.3">
      <c r="A165" s="317" t="s">
        <v>897</v>
      </c>
      <c r="B165" s="17" t="s">
        <v>480</v>
      </c>
      <c r="C165" s="327">
        <v>0</v>
      </c>
      <c r="D165" s="80">
        <v>0.46300000000000002</v>
      </c>
      <c r="E165" s="81">
        <v>8.1000000000000003E-2</v>
      </c>
      <c r="F165" s="82">
        <v>3.0000000000000001E-3</v>
      </c>
      <c r="G165" s="318">
        <v>3778.28</v>
      </c>
      <c r="H165" s="318">
        <v>1.87</v>
      </c>
      <c r="I165" s="321">
        <v>2.4700000000000002</v>
      </c>
      <c r="J165" s="25">
        <v>2.1000000000000001E-2</v>
      </c>
    </row>
    <row r="166" spans="1:10" ht="35.049999999999997" customHeight="1" x14ac:dyDescent="0.3">
      <c r="A166" s="317" t="s">
        <v>898</v>
      </c>
      <c r="B166" s="17" t="s">
        <v>480</v>
      </c>
      <c r="C166" s="327">
        <v>0</v>
      </c>
      <c r="D166" s="80">
        <v>0.46300000000000002</v>
      </c>
      <c r="E166" s="81">
        <v>8.1000000000000003E-2</v>
      </c>
      <c r="F166" s="82">
        <v>3.0000000000000001E-3</v>
      </c>
      <c r="G166" s="318">
        <v>11587.27</v>
      </c>
      <c r="H166" s="318">
        <v>1.87</v>
      </c>
      <c r="I166" s="321">
        <v>2.4700000000000002</v>
      </c>
      <c r="J166" s="25">
        <v>2.1000000000000001E-2</v>
      </c>
    </row>
    <row r="167" spans="1:10" ht="35.049999999999997" customHeight="1" x14ac:dyDescent="0.3">
      <c r="A167" s="317" t="s">
        <v>585</v>
      </c>
      <c r="B167" s="17" t="s">
        <v>480</v>
      </c>
      <c r="C167" s="327" t="s">
        <v>608</v>
      </c>
      <c r="D167" s="83">
        <v>3.601</v>
      </c>
      <c r="E167" s="84">
        <v>0.58399999999999996</v>
      </c>
      <c r="F167" s="82">
        <v>0.45200000000000001</v>
      </c>
      <c r="G167" s="319" t="s">
        <v>595</v>
      </c>
      <c r="H167" s="319" t="s">
        <v>595</v>
      </c>
      <c r="I167" s="320" t="s">
        <v>595</v>
      </c>
      <c r="J167" s="26" t="s">
        <v>595</v>
      </c>
    </row>
    <row r="168" spans="1:10" ht="35.049999999999997" customHeight="1" x14ac:dyDescent="0.3">
      <c r="A168" s="317" t="s">
        <v>697</v>
      </c>
      <c r="B168" s="17" t="s">
        <v>480</v>
      </c>
      <c r="C168" s="327">
        <v>0</v>
      </c>
      <c r="D168" s="80">
        <v>-1.331</v>
      </c>
      <c r="E168" s="81">
        <v>-0.21</v>
      </c>
      <c r="F168" s="82">
        <v>-0.02</v>
      </c>
      <c r="G168" s="318" t="s">
        <v>595</v>
      </c>
      <c r="H168" s="319" t="s">
        <v>595</v>
      </c>
      <c r="I168" s="320" t="s">
        <v>595</v>
      </c>
      <c r="J168" s="26" t="s">
        <v>595</v>
      </c>
    </row>
    <row r="169" spans="1:10" ht="35.049999999999997" customHeight="1" x14ac:dyDescent="0.3">
      <c r="A169" s="317" t="s">
        <v>698</v>
      </c>
      <c r="B169" s="17" t="s">
        <v>480</v>
      </c>
      <c r="C169" s="327">
        <v>0</v>
      </c>
      <c r="D169" s="80">
        <v>-1.262</v>
      </c>
      <c r="E169" s="81">
        <v>-0.20200000000000001</v>
      </c>
      <c r="F169" s="82">
        <v>-1.7999999999999999E-2</v>
      </c>
      <c r="G169" s="318" t="s">
        <v>595</v>
      </c>
      <c r="H169" s="319" t="s">
        <v>595</v>
      </c>
      <c r="I169" s="320" t="s">
        <v>595</v>
      </c>
      <c r="J169" s="26" t="s">
        <v>595</v>
      </c>
    </row>
    <row r="170" spans="1:10" ht="35.049999999999997" customHeight="1" x14ac:dyDescent="0.3">
      <c r="A170" s="317" t="s">
        <v>699</v>
      </c>
      <c r="B170" s="17" t="s">
        <v>480</v>
      </c>
      <c r="C170" s="327">
        <v>0</v>
      </c>
      <c r="D170" s="80">
        <v>-1.331</v>
      </c>
      <c r="E170" s="81">
        <v>-0.21</v>
      </c>
      <c r="F170" s="82">
        <v>-0.02</v>
      </c>
      <c r="G170" s="318" t="s">
        <v>595</v>
      </c>
      <c r="H170" s="319" t="s">
        <v>595</v>
      </c>
      <c r="I170" s="320" t="s">
        <v>595</v>
      </c>
      <c r="J170" s="25">
        <v>6.8000000000000005E-2</v>
      </c>
    </row>
    <row r="171" spans="1:10" ht="35.049999999999997" customHeight="1" x14ac:dyDescent="0.3">
      <c r="A171" s="317" t="s">
        <v>700</v>
      </c>
      <c r="B171" s="17" t="s">
        <v>480</v>
      </c>
      <c r="C171" s="327">
        <v>0</v>
      </c>
      <c r="D171" s="80">
        <v>-1.262</v>
      </c>
      <c r="E171" s="81">
        <v>-0.20200000000000001</v>
      </c>
      <c r="F171" s="82">
        <v>-1.7999999999999999E-2</v>
      </c>
      <c r="G171" s="318" t="s">
        <v>595</v>
      </c>
      <c r="H171" s="319" t="s">
        <v>595</v>
      </c>
      <c r="I171" s="320" t="s">
        <v>595</v>
      </c>
      <c r="J171" s="25">
        <v>0.06</v>
      </c>
    </row>
    <row r="172" spans="1:10" ht="35.049999999999997" customHeight="1" x14ac:dyDescent="0.3">
      <c r="A172" s="317" t="s">
        <v>701</v>
      </c>
      <c r="B172" s="17" t="s">
        <v>480</v>
      </c>
      <c r="C172" s="327">
        <v>0</v>
      </c>
      <c r="D172" s="80">
        <v>-0.91200000000000003</v>
      </c>
      <c r="E172" s="81">
        <v>-0.159</v>
      </c>
      <c r="F172" s="82">
        <v>-8.0000000000000002E-3</v>
      </c>
      <c r="G172" s="318">
        <v>28.55</v>
      </c>
      <c r="H172" s="319" t="s">
        <v>595</v>
      </c>
      <c r="I172" s="320" t="s">
        <v>595</v>
      </c>
      <c r="J172" s="25">
        <v>6.6000000000000003E-2</v>
      </c>
    </row>
    <row r="173" spans="1:10" ht="35.049999999999997" customHeight="1" x14ac:dyDescent="0.3">
      <c r="A173" s="317" t="s">
        <v>899</v>
      </c>
      <c r="B173" s="17" t="s">
        <v>480</v>
      </c>
      <c r="C173" s="327" t="s">
        <v>566</v>
      </c>
      <c r="D173" s="80">
        <v>0.26100000000000001</v>
      </c>
      <c r="E173" s="81">
        <v>4.1000000000000002E-2</v>
      </c>
      <c r="F173" s="82">
        <v>4.0000000000000001E-3</v>
      </c>
      <c r="G173" s="318">
        <v>0.8</v>
      </c>
      <c r="H173" s="319" t="s">
        <v>595</v>
      </c>
      <c r="I173" s="320" t="s">
        <v>595</v>
      </c>
      <c r="J173" s="26" t="s">
        <v>595</v>
      </c>
    </row>
    <row r="174" spans="1:10" ht="35.049999999999997" customHeight="1" x14ac:dyDescent="0.3">
      <c r="A174" s="317" t="s">
        <v>900</v>
      </c>
      <c r="B174" s="17" t="s">
        <v>480</v>
      </c>
      <c r="C174" s="327" t="s">
        <v>567</v>
      </c>
      <c r="D174" s="80">
        <v>0.26100000000000001</v>
      </c>
      <c r="E174" s="81">
        <v>4.1000000000000002E-2</v>
      </c>
      <c r="F174" s="82">
        <v>4.0000000000000001E-3</v>
      </c>
      <c r="G174" s="319" t="s">
        <v>595</v>
      </c>
      <c r="H174" s="319" t="s">
        <v>595</v>
      </c>
      <c r="I174" s="320" t="s">
        <v>595</v>
      </c>
      <c r="J174" s="26" t="s">
        <v>595</v>
      </c>
    </row>
    <row r="175" spans="1:10" ht="35.049999999999997" customHeight="1" x14ac:dyDescent="0.3">
      <c r="A175" s="317" t="s">
        <v>901</v>
      </c>
      <c r="B175" s="17" t="s">
        <v>480</v>
      </c>
      <c r="C175" s="327" t="s">
        <v>921</v>
      </c>
      <c r="D175" s="80">
        <v>0.29799999999999999</v>
      </c>
      <c r="E175" s="81">
        <v>4.7E-2</v>
      </c>
      <c r="F175" s="82">
        <v>4.0000000000000001E-3</v>
      </c>
      <c r="G175" s="318">
        <v>0.45</v>
      </c>
      <c r="H175" s="319" t="s">
        <v>595</v>
      </c>
      <c r="I175" s="320" t="s">
        <v>595</v>
      </c>
      <c r="J175" s="26" t="s">
        <v>595</v>
      </c>
    </row>
    <row r="176" spans="1:10" ht="35.049999999999997" customHeight="1" x14ac:dyDescent="0.3">
      <c r="A176" s="317" t="s">
        <v>902</v>
      </c>
      <c r="B176" s="17" t="s">
        <v>480</v>
      </c>
      <c r="C176" s="327" t="s">
        <v>921</v>
      </c>
      <c r="D176" s="80">
        <v>0.29799999999999999</v>
      </c>
      <c r="E176" s="81">
        <v>4.7E-2</v>
      </c>
      <c r="F176" s="82">
        <v>4.0000000000000001E-3</v>
      </c>
      <c r="G176" s="318">
        <v>0.65</v>
      </c>
      <c r="H176" s="319" t="s">
        <v>595</v>
      </c>
      <c r="I176" s="320" t="s">
        <v>595</v>
      </c>
      <c r="J176" s="26" t="s">
        <v>595</v>
      </c>
    </row>
    <row r="177" spans="1:10" ht="35.049999999999997" customHeight="1" x14ac:dyDescent="0.3">
      <c r="A177" s="317" t="s">
        <v>903</v>
      </c>
      <c r="B177" s="17" t="s">
        <v>480</v>
      </c>
      <c r="C177" s="327" t="s">
        <v>921</v>
      </c>
      <c r="D177" s="80">
        <v>0.29799999999999999</v>
      </c>
      <c r="E177" s="81">
        <v>4.7E-2</v>
      </c>
      <c r="F177" s="82">
        <v>4.0000000000000001E-3</v>
      </c>
      <c r="G177" s="318">
        <v>1.53</v>
      </c>
      <c r="H177" s="319" t="s">
        <v>595</v>
      </c>
      <c r="I177" s="320" t="s">
        <v>595</v>
      </c>
      <c r="J177" s="26" t="s">
        <v>595</v>
      </c>
    </row>
    <row r="178" spans="1:10" ht="35.049999999999997" customHeight="1" x14ac:dyDescent="0.3">
      <c r="A178" s="317" t="s">
        <v>904</v>
      </c>
      <c r="B178" s="17" t="s">
        <v>480</v>
      </c>
      <c r="C178" s="327" t="s">
        <v>921</v>
      </c>
      <c r="D178" s="80">
        <v>0.29799999999999999</v>
      </c>
      <c r="E178" s="81">
        <v>4.7E-2</v>
      </c>
      <c r="F178" s="82">
        <v>4.0000000000000001E-3</v>
      </c>
      <c r="G178" s="318">
        <v>3.1</v>
      </c>
      <c r="H178" s="319" t="s">
        <v>595</v>
      </c>
      <c r="I178" s="320" t="s">
        <v>595</v>
      </c>
      <c r="J178" s="26" t="s">
        <v>595</v>
      </c>
    </row>
    <row r="179" spans="1:10" ht="35.049999999999997" customHeight="1" x14ac:dyDescent="0.3">
      <c r="A179" s="317" t="s">
        <v>905</v>
      </c>
      <c r="B179" s="17" t="s">
        <v>480</v>
      </c>
      <c r="C179" s="327" t="s">
        <v>921</v>
      </c>
      <c r="D179" s="80">
        <v>0.29799999999999999</v>
      </c>
      <c r="E179" s="81">
        <v>4.7E-2</v>
      </c>
      <c r="F179" s="82">
        <v>4.0000000000000001E-3</v>
      </c>
      <c r="G179" s="318">
        <v>8.98</v>
      </c>
      <c r="H179" s="319" t="s">
        <v>595</v>
      </c>
      <c r="I179" s="320" t="s">
        <v>595</v>
      </c>
      <c r="J179" s="26" t="s">
        <v>595</v>
      </c>
    </row>
    <row r="180" spans="1:10" ht="35.049999999999997" customHeight="1" x14ac:dyDescent="0.3">
      <c r="A180" s="317" t="s">
        <v>586</v>
      </c>
      <c r="B180" s="17" t="s">
        <v>480</v>
      </c>
      <c r="C180" s="327" t="s">
        <v>569</v>
      </c>
      <c r="D180" s="80">
        <v>0.29799999999999999</v>
      </c>
      <c r="E180" s="81">
        <v>4.7E-2</v>
      </c>
      <c r="F180" s="82">
        <v>4.0000000000000001E-3</v>
      </c>
      <c r="G180" s="319" t="s">
        <v>595</v>
      </c>
      <c r="H180" s="319" t="s">
        <v>595</v>
      </c>
      <c r="I180" s="320" t="s">
        <v>595</v>
      </c>
      <c r="J180" s="26" t="s">
        <v>595</v>
      </c>
    </row>
    <row r="181" spans="1:10" ht="35.049999999999997" customHeight="1" x14ac:dyDescent="0.3">
      <c r="A181" s="317" t="s">
        <v>906</v>
      </c>
      <c r="B181" s="17" t="s">
        <v>480</v>
      </c>
      <c r="C181" s="327">
        <v>0</v>
      </c>
      <c r="D181" s="80">
        <v>0.185</v>
      </c>
      <c r="E181" s="81">
        <v>0.03</v>
      </c>
      <c r="F181" s="82">
        <v>3.0000000000000001E-3</v>
      </c>
      <c r="G181" s="318">
        <v>0.61</v>
      </c>
      <c r="H181" s="318">
        <v>0.19</v>
      </c>
      <c r="I181" s="321">
        <v>0.34</v>
      </c>
      <c r="J181" s="25">
        <v>8.9999999999999993E-3</v>
      </c>
    </row>
    <row r="182" spans="1:10" ht="35.049999999999997" customHeight="1" x14ac:dyDescent="0.3">
      <c r="A182" s="317" t="s">
        <v>907</v>
      </c>
      <c r="B182" s="17" t="s">
        <v>480</v>
      </c>
      <c r="C182" s="327">
        <v>0</v>
      </c>
      <c r="D182" s="80">
        <v>0.185</v>
      </c>
      <c r="E182" s="81">
        <v>0.03</v>
      </c>
      <c r="F182" s="82">
        <v>3.0000000000000001E-3</v>
      </c>
      <c r="G182" s="318">
        <v>13.24</v>
      </c>
      <c r="H182" s="318">
        <v>0.19</v>
      </c>
      <c r="I182" s="321">
        <v>0.34</v>
      </c>
      <c r="J182" s="25">
        <v>8.9999999999999993E-3</v>
      </c>
    </row>
    <row r="183" spans="1:10" ht="35.049999999999997" customHeight="1" x14ac:dyDescent="0.3">
      <c r="A183" s="317" t="s">
        <v>908</v>
      </c>
      <c r="B183" s="17" t="s">
        <v>480</v>
      </c>
      <c r="C183" s="327">
        <v>0</v>
      </c>
      <c r="D183" s="80">
        <v>0.185</v>
      </c>
      <c r="E183" s="81">
        <v>0.03</v>
      </c>
      <c r="F183" s="82">
        <v>3.0000000000000001E-3</v>
      </c>
      <c r="G183" s="318">
        <v>23.96</v>
      </c>
      <c r="H183" s="318">
        <v>0.19</v>
      </c>
      <c r="I183" s="321">
        <v>0.34</v>
      </c>
      <c r="J183" s="25">
        <v>8.9999999999999993E-3</v>
      </c>
    </row>
    <row r="184" spans="1:10" ht="35.049999999999997" customHeight="1" x14ac:dyDescent="0.3">
      <c r="A184" s="317" t="s">
        <v>909</v>
      </c>
      <c r="B184" s="17" t="s">
        <v>480</v>
      </c>
      <c r="C184" s="327">
        <v>0</v>
      </c>
      <c r="D184" s="80">
        <v>0.185</v>
      </c>
      <c r="E184" s="81">
        <v>0.03</v>
      </c>
      <c r="F184" s="82">
        <v>3.0000000000000001E-3</v>
      </c>
      <c r="G184" s="318">
        <v>36.81</v>
      </c>
      <c r="H184" s="318">
        <v>0.19</v>
      </c>
      <c r="I184" s="321">
        <v>0.34</v>
      </c>
      <c r="J184" s="25">
        <v>8.9999999999999993E-3</v>
      </c>
    </row>
    <row r="185" spans="1:10" ht="35.049999999999997" customHeight="1" x14ac:dyDescent="0.3">
      <c r="A185" s="317" t="s">
        <v>910</v>
      </c>
      <c r="B185" s="17" t="s">
        <v>480</v>
      </c>
      <c r="C185" s="327">
        <v>0</v>
      </c>
      <c r="D185" s="80">
        <v>0.185</v>
      </c>
      <c r="E185" s="81">
        <v>0.03</v>
      </c>
      <c r="F185" s="82">
        <v>3.0000000000000001E-3</v>
      </c>
      <c r="G185" s="318">
        <v>57.12</v>
      </c>
      <c r="H185" s="318">
        <v>0.19</v>
      </c>
      <c r="I185" s="321">
        <v>0.34</v>
      </c>
      <c r="J185" s="25">
        <v>8.9999999999999993E-3</v>
      </c>
    </row>
    <row r="186" spans="1:10" ht="35.049999999999997" customHeight="1" x14ac:dyDescent="0.3">
      <c r="A186" s="317" t="s">
        <v>911</v>
      </c>
      <c r="B186" s="17" t="s">
        <v>480</v>
      </c>
      <c r="C186" s="327">
        <v>0</v>
      </c>
      <c r="D186" s="80">
        <v>0.125</v>
      </c>
      <c r="E186" s="81">
        <v>2.1999999999999999E-2</v>
      </c>
      <c r="F186" s="82">
        <v>1E-3</v>
      </c>
      <c r="G186" s="318">
        <v>0.71</v>
      </c>
      <c r="H186" s="318">
        <v>0.32</v>
      </c>
      <c r="I186" s="321">
        <v>0.45</v>
      </c>
      <c r="J186" s="25">
        <v>8.9999999999999993E-3</v>
      </c>
    </row>
    <row r="187" spans="1:10" ht="35.049999999999997" customHeight="1" x14ac:dyDescent="0.3">
      <c r="A187" s="317" t="s">
        <v>912</v>
      </c>
      <c r="B187" s="17" t="s">
        <v>480</v>
      </c>
      <c r="C187" s="327">
        <v>0</v>
      </c>
      <c r="D187" s="80">
        <v>0.125</v>
      </c>
      <c r="E187" s="81">
        <v>2.1999999999999999E-2</v>
      </c>
      <c r="F187" s="82">
        <v>1E-3</v>
      </c>
      <c r="G187" s="318">
        <v>19.96</v>
      </c>
      <c r="H187" s="318">
        <v>0.32</v>
      </c>
      <c r="I187" s="321">
        <v>0.45</v>
      </c>
      <c r="J187" s="25">
        <v>8.9999999999999993E-3</v>
      </c>
    </row>
    <row r="188" spans="1:10" ht="35.049999999999997" customHeight="1" x14ac:dyDescent="0.3">
      <c r="A188" s="317" t="s">
        <v>913</v>
      </c>
      <c r="B188" s="17" t="s">
        <v>480</v>
      </c>
      <c r="C188" s="327">
        <v>0</v>
      </c>
      <c r="D188" s="80">
        <v>0.125</v>
      </c>
      <c r="E188" s="81">
        <v>2.1999999999999999E-2</v>
      </c>
      <c r="F188" s="82">
        <v>1E-3</v>
      </c>
      <c r="G188" s="318">
        <v>36.28</v>
      </c>
      <c r="H188" s="318">
        <v>0.32</v>
      </c>
      <c r="I188" s="321">
        <v>0.45</v>
      </c>
      <c r="J188" s="25">
        <v>8.9999999999999993E-3</v>
      </c>
    </row>
    <row r="189" spans="1:10" ht="35.049999999999997" customHeight="1" x14ac:dyDescent="0.3">
      <c r="A189" s="317" t="s">
        <v>914</v>
      </c>
      <c r="B189" s="17" t="s">
        <v>480</v>
      </c>
      <c r="C189" s="327">
        <v>0</v>
      </c>
      <c r="D189" s="80">
        <v>0.125</v>
      </c>
      <c r="E189" s="81">
        <v>2.1999999999999999E-2</v>
      </c>
      <c r="F189" s="82">
        <v>1E-3</v>
      </c>
      <c r="G189" s="318">
        <v>55.86</v>
      </c>
      <c r="H189" s="318">
        <v>0.32</v>
      </c>
      <c r="I189" s="321">
        <v>0.45</v>
      </c>
      <c r="J189" s="25">
        <v>8.9999999999999993E-3</v>
      </c>
    </row>
    <row r="190" spans="1:10" ht="35.049999999999997" customHeight="1" x14ac:dyDescent="0.3">
      <c r="A190" s="317" t="s">
        <v>915</v>
      </c>
      <c r="B190" s="17" t="s">
        <v>480</v>
      </c>
      <c r="C190" s="327">
        <v>0</v>
      </c>
      <c r="D190" s="80">
        <v>0.125</v>
      </c>
      <c r="E190" s="81">
        <v>2.1999999999999999E-2</v>
      </c>
      <c r="F190" s="82">
        <v>1E-3</v>
      </c>
      <c r="G190" s="318">
        <v>86.81</v>
      </c>
      <c r="H190" s="318">
        <v>0.32</v>
      </c>
      <c r="I190" s="321">
        <v>0.45</v>
      </c>
      <c r="J190" s="25">
        <v>8.9999999999999993E-3</v>
      </c>
    </row>
    <row r="191" spans="1:10" ht="35.049999999999997" customHeight="1" x14ac:dyDescent="0.3">
      <c r="A191" s="317" t="s">
        <v>916</v>
      </c>
      <c r="B191" s="17" t="s">
        <v>480</v>
      </c>
      <c r="C191" s="327">
        <v>0</v>
      </c>
      <c r="D191" s="80">
        <v>9.7000000000000003E-2</v>
      </c>
      <c r="E191" s="81">
        <v>1.7000000000000001E-2</v>
      </c>
      <c r="F191" s="82">
        <v>1E-3</v>
      </c>
      <c r="G191" s="318">
        <v>6.85</v>
      </c>
      <c r="H191" s="318">
        <v>0.39</v>
      </c>
      <c r="I191" s="321">
        <v>0.52</v>
      </c>
      <c r="J191" s="25">
        <v>4.0000000000000001E-3</v>
      </c>
    </row>
    <row r="192" spans="1:10" ht="35.049999999999997" customHeight="1" x14ac:dyDescent="0.3">
      <c r="A192" s="317" t="s">
        <v>917</v>
      </c>
      <c r="B192" s="17" t="s">
        <v>480</v>
      </c>
      <c r="C192" s="327">
        <v>0</v>
      </c>
      <c r="D192" s="80">
        <v>9.7000000000000003E-2</v>
      </c>
      <c r="E192" s="81">
        <v>1.7000000000000001E-2</v>
      </c>
      <c r="F192" s="82">
        <v>1E-3</v>
      </c>
      <c r="G192" s="318">
        <v>113.09</v>
      </c>
      <c r="H192" s="318">
        <v>0.39</v>
      </c>
      <c r="I192" s="321">
        <v>0.52</v>
      </c>
      <c r="J192" s="25">
        <v>4.0000000000000001E-3</v>
      </c>
    </row>
    <row r="193" spans="1:10" ht="35.049999999999997" customHeight="1" x14ac:dyDescent="0.3">
      <c r="A193" s="317" t="s">
        <v>918</v>
      </c>
      <c r="B193" s="17" t="s">
        <v>480</v>
      </c>
      <c r="C193" s="327">
        <v>0</v>
      </c>
      <c r="D193" s="80">
        <v>9.7000000000000003E-2</v>
      </c>
      <c r="E193" s="81">
        <v>1.7000000000000001E-2</v>
      </c>
      <c r="F193" s="82">
        <v>1E-3</v>
      </c>
      <c r="G193" s="318">
        <v>357.9</v>
      </c>
      <c r="H193" s="318">
        <v>0.39</v>
      </c>
      <c r="I193" s="321">
        <v>0.52</v>
      </c>
      <c r="J193" s="25">
        <v>4.0000000000000001E-3</v>
      </c>
    </row>
    <row r="194" spans="1:10" ht="35.049999999999997" customHeight="1" x14ac:dyDescent="0.3">
      <c r="A194" s="317" t="s">
        <v>919</v>
      </c>
      <c r="B194" s="17" t="s">
        <v>480</v>
      </c>
      <c r="C194" s="327">
        <v>0</v>
      </c>
      <c r="D194" s="80">
        <v>9.7000000000000003E-2</v>
      </c>
      <c r="E194" s="81">
        <v>1.7000000000000001E-2</v>
      </c>
      <c r="F194" s="82">
        <v>1E-3</v>
      </c>
      <c r="G194" s="318">
        <v>789.37</v>
      </c>
      <c r="H194" s="318">
        <v>0.39</v>
      </c>
      <c r="I194" s="321">
        <v>0.52</v>
      </c>
      <c r="J194" s="25">
        <v>4.0000000000000001E-3</v>
      </c>
    </row>
    <row r="195" spans="1:10" ht="35.049999999999997" customHeight="1" x14ac:dyDescent="0.3">
      <c r="A195" s="317" t="s">
        <v>920</v>
      </c>
      <c r="B195" s="17" t="s">
        <v>480</v>
      </c>
      <c r="C195" s="327">
        <v>0</v>
      </c>
      <c r="D195" s="80">
        <v>9.7000000000000003E-2</v>
      </c>
      <c r="E195" s="81">
        <v>1.7000000000000001E-2</v>
      </c>
      <c r="F195" s="82">
        <v>1E-3</v>
      </c>
      <c r="G195" s="318">
        <v>2420.75</v>
      </c>
      <c r="H195" s="318">
        <v>0.39</v>
      </c>
      <c r="I195" s="321">
        <v>0.52</v>
      </c>
      <c r="J195" s="25">
        <v>4.0000000000000001E-3</v>
      </c>
    </row>
    <row r="196" spans="1:10" ht="35.049999999999997" customHeight="1" x14ac:dyDescent="0.3">
      <c r="A196" s="317" t="s">
        <v>587</v>
      </c>
      <c r="B196" s="17" t="s">
        <v>480</v>
      </c>
      <c r="C196" s="327" t="s">
        <v>608</v>
      </c>
      <c r="D196" s="83">
        <v>0.752</v>
      </c>
      <c r="E196" s="84">
        <v>0.122</v>
      </c>
      <c r="F196" s="82">
        <v>9.4E-2</v>
      </c>
      <c r="G196" s="319" t="s">
        <v>595</v>
      </c>
      <c r="H196" s="319" t="s">
        <v>595</v>
      </c>
      <c r="I196" s="320" t="s">
        <v>595</v>
      </c>
      <c r="J196" s="26" t="s">
        <v>595</v>
      </c>
    </row>
    <row r="197" spans="1:10" ht="35.049999999999997" customHeight="1" x14ac:dyDescent="0.3">
      <c r="A197" s="317" t="s">
        <v>702</v>
      </c>
      <c r="B197" s="17" t="s">
        <v>480</v>
      </c>
      <c r="C197" s="327">
        <v>0</v>
      </c>
      <c r="D197" s="80">
        <v>-0.27800000000000002</v>
      </c>
      <c r="E197" s="81">
        <v>-4.3999999999999997E-2</v>
      </c>
      <c r="F197" s="82">
        <v>-4.0000000000000001E-3</v>
      </c>
      <c r="G197" s="318">
        <v>0</v>
      </c>
      <c r="H197" s="319" t="s">
        <v>595</v>
      </c>
      <c r="I197" s="320" t="s">
        <v>595</v>
      </c>
      <c r="J197" s="26" t="s">
        <v>595</v>
      </c>
    </row>
    <row r="198" spans="1:10" ht="35.049999999999997" customHeight="1" x14ac:dyDescent="0.3">
      <c r="A198" s="317" t="s">
        <v>703</v>
      </c>
      <c r="B198" s="17" t="s">
        <v>480</v>
      </c>
      <c r="C198" s="327">
        <v>0</v>
      </c>
      <c r="D198" s="80">
        <v>-0.26400000000000001</v>
      </c>
      <c r="E198" s="81">
        <v>-4.2000000000000003E-2</v>
      </c>
      <c r="F198" s="82">
        <v>-4.0000000000000001E-3</v>
      </c>
      <c r="G198" s="318">
        <v>0</v>
      </c>
      <c r="H198" s="319" t="s">
        <v>595</v>
      </c>
      <c r="I198" s="320" t="s">
        <v>595</v>
      </c>
      <c r="J198" s="26" t="s">
        <v>595</v>
      </c>
    </row>
    <row r="199" spans="1:10" ht="35.049999999999997" customHeight="1" x14ac:dyDescent="0.3">
      <c r="A199" s="317" t="s">
        <v>704</v>
      </c>
      <c r="B199" s="17" t="s">
        <v>480</v>
      </c>
      <c r="C199" s="327">
        <v>0</v>
      </c>
      <c r="D199" s="80">
        <v>-0.27800000000000002</v>
      </c>
      <c r="E199" s="81">
        <v>-4.3999999999999997E-2</v>
      </c>
      <c r="F199" s="82">
        <v>-4.0000000000000001E-3</v>
      </c>
      <c r="G199" s="318">
        <v>0</v>
      </c>
      <c r="H199" s="319" t="s">
        <v>595</v>
      </c>
      <c r="I199" s="320" t="s">
        <v>595</v>
      </c>
      <c r="J199" s="25">
        <v>1.4E-2</v>
      </c>
    </row>
    <row r="200" spans="1:10" ht="35.049999999999997" customHeight="1" x14ac:dyDescent="0.3">
      <c r="A200" s="317" t="s">
        <v>705</v>
      </c>
      <c r="B200" s="17" t="s">
        <v>480</v>
      </c>
      <c r="C200" s="327">
        <v>0</v>
      </c>
      <c r="D200" s="80">
        <v>-0.26400000000000001</v>
      </c>
      <c r="E200" s="81">
        <v>-4.2000000000000003E-2</v>
      </c>
      <c r="F200" s="82">
        <v>-4.0000000000000001E-3</v>
      </c>
      <c r="G200" s="318">
        <v>0</v>
      </c>
      <c r="H200" s="319" t="s">
        <v>595</v>
      </c>
      <c r="I200" s="320" t="s">
        <v>595</v>
      </c>
      <c r="J200" s="25">
        <v>1.2999999999999999E-2</v>
      </c>
    </row>
    <row r="201" spans="1:10" ht="35.049999999999997" customHeight="1" x14ac:dyDescent="0.3">
      <c r="A201" s="317" t="s">
        <v>706</v>
      </c>
      <c r="B201" s="17" t="s">
        <v>480</v>
      </c>
      <c r="C201" s="327">
        <v>0</v>
      </c>
      <c r="D201" s="80">
        <v>-0.191</v>
      </c>
      <c r="E201" s="81">
        <v>-3.3000000000000002E-2</v>
      </c>
      <c r="F201" s="82">
        <v>-2E-3</v>
      </c>
      <c r="G201" s="318">
        <v>5.96</v>
      </c>
      <c r="H201" s="319" t="s">
        <v>595</v>
      </c>
      <c r="I201" s="320" t="s">
        <v>595</v>
      </c>
      <c r="J201" s="25">
        <v>1.4E-2</v>
      </c>
    </row>
  </sheetData>
  <mergeCells count="10">
    <mergeCell ref="B8:D8"/>
    <mergeCell ref="F8:G8"/>
    <mergeCell ref="F9:G9"/>
    <mergeCell ref="C9:D9"/>
    <mergeCell ref="H9:J9"/>
    <mergeCell ref="A2:J2"/>
    <mergeCell ref="A4:D4"/>
    <mergeCell ref="F4:J4"/>
    <mergeCell ref="F6:G6"/>
    <mergeCell ref="F7:G7"/>
  </mergeCells>
  <hyperlinks>
    <hyperlink ref="A1" location="Overview!A1" display="Back to Overview" xr:uid="{7B21F9DE-BB39-429B-A494-B19F991B0B1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O201"/>
  <sheetViews>
    <sheetView topLeftCell="A192" zoomScale="50" zoomScaleNormal="50" zoomScaleSheetLayoutView="100" workbookViewId="0">
      <selection activeCell="G10" sqref="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20.69140625" style="42" customWidth="1"/>
    <col min="12" max="12" width="9.15234375" style="42"/>
    <col min="13" max="16384" width="9.15234375" style="1"/>
  </cols>
  <sheetData>
    <row r="1" spans="1:41" ht="40" customHeight="1" x14ac:dyDescent="0.3">
      <c r="A1" s="32" t="s">
        <v>19</v>
      </c>
      <c r="B1" s="1"/>
      <c r="F1" s="1"/>
      <c r="G1" s="1"/>
      <c r="H1" s="1"/>
      <c r="I1" s="3"/>
      <c r="J1" s="1"/>
    </row>
    <row r="2" spans="1:41" ht="40" customHeight="1" x14ac:dyDescent="0.3">
      <c r="A2" s="527" t="str">
        <f>Overview!B4&amp;" - Effective from "&amp;Overview!D4&amp;" - Final LDNO tariffs in NPG Northeast Area (GSP Group_F)"</f>
        <v>Indigo Power Limited - Effective from 1 April 2022 - Final LDNO tariffs in NPG Northeast Area (GSP Group_F)</v>
      </c>
      <c r="B2" s="527"/>
      <c r="C2" s="527"/>
      <c r="D2" s="527"/>
      <c r="E2" s="527"/>
      <c r="F2" s="527"/>
      <c r="G2" s="527"/>
      <c r="H2" s="527"/>
      <c r="I2" s="527"/>
      <c r="J2" s="527"/>
    </row>
    <row r="3" spans="1:41" ht="40" customHeight="1" x14ac:dyDescent="0.3">
      <c r="A3" s="47"/>
      <c r="B3" s="47"/>
      <c r="C3" s="47"/>
      <c r="D3" s="47"/>
      <c r="E3" s="47"/>
      <c r="F3" s="47"/>
      <c r="G3" s="47"/>
      <c r="H3" s="47"/>
      <c r="I3" s="47"/>
      <c r="J3" s="47"/>
    </row>
    <row r="4" spans="1:41" ht="40" customHeight="1" x14ac:dyDescent="0.3">
      <c r="A4" s="433" t="s">
        <v>308</v>
      </c>
      <c r="B4" s="433"/>
      <c r="C4" s="433"/>
      <c r="D4" s="433"/>
      <c r="E4" s="51"/>
      <c r="F4" s="433" t="s">
        <v>307</v>
      </c>
      <c r="G4" s="433"/>
      <c r="H4" s="433"/>
      <c r="I4" s="433"/>
      <c r="J4" s="433"/>
    </row>
    <row r="5" spans="1:41" ht="40" customHeight="1" x14ac:dyDescent="0.3">
      <c r="A5" s="378" t="s">
        <v>13</v>
      </c>
      <c r="B5" s="248" t="s">
        <v>299</v>
      </c>
      <c r="C5" s="255" t="s">
        <v>300</v>
      </c>
      <c r="D5" s="43" t="s">
        <v>301</v>
      </c>
      <c r="E5" s="46"/>
      <c r="F5" s="430"/>
      <c r="G5" s="431"/>
      <c r="H5" s="44" t="s">
        <v>305</v>
      </c>
      <c r="I5" s="45" t="s">
        <v>306</v>
      </c>
      <c r="J5" s="43" t="s">
        <v>301</v>
      </c>
    </row>
    <row r="6" spans="1:41" ht="40" customHeight="1" x14ac:dyDescent="0.3">
      <c r="A6" s="102" t="str">
        <f>'Annex 1 LV and HV charges_F'!A6</f>
        <v>Monday to Friday 
(Including Bank Holidays)
All Year</v>
      </c>
      <c r="B6" s="241" t="str">
        <f>'Annex 1 LV and HV charges_F'!B6</f>
        <v>16:00 to 19:30</v>
      </c>
      <c r="C6" s="241" t="str">
        <f>'Annex 1 LV and HV charges_F'!C6</f>
        <v>08:00 to 16:00
19:30 to 22:00</v>
      </c>
      <c r="D6" s="241" t="str">
        <f>'Annex 1 LV and HV charges_F'!E6</f>
        <v>00:00 to 08:00
22:00 to 24:00</v>
      </c>
      <c r="E6" s="46"/>
      <c r="F6" s="458" t="str">
        <f>'Annex 1 LV and HV charges_F'!G6</f>
        <v>Monday to Friday 
(Including Bank Holidays)
November to February Inclusive</v>
      </c>
      <c r="G6" s="458" t="str">
        <f>'Annex 1 LV and HV charges_F'!H6</f>
        <v/>
      </c>
      <c r="H6" s="13" t="str">
        <f>'Annex 1 LV and HV charges_F'!I6</f>
        <v>16:00 to 19:30</v>
      </c>
      <c r="I6" s="241" t="str">
        <f>'Annex 1 LV and HV charges_F'!J6</f>
        <v>08:00 to 16:00
19:30 to 22:00</v>
      </c>
      <c r="J6" s="241" t="str">
        <f>'Annex 1 LV and HV charges_F'!K6</f>
        <v>00:00 to 08:00
22:00 to 24:00</v>
      </c>
    </row>
    <row r="7" spans="1:41" ht="40" customHeight="1" x14ac:dyDescent="0.3">
      <c r="A7" s="102" t="str">
        <f>'Annex 1 LV and HV charges_F'!A7</f>
        <v>Saturday and Sunday
All Year</v>
      </c>
      <c r="B7" s="109" t="str">
        <f>'Annex 1 LV and HV charges_F'!B7</f>
        <v/>
      </c>
      <c r="C7" s="109" t="str">
        <f>'Annex 1 LV and HV charges_F'!C7</f>
        <v/>
      </c>
      <c r="D7" s="241" t="str">
        <f>'Annex 1 LV and HV charges_F'!E7</f>
        <v>00:00 to 24:00</v>
      </c>
      <c r="E7" s="46"/>
      <c r="F7" s="458" t="str">
        <f>'Annex 1 LV and HV charges_F'!G7</f>
        <v>Monday to Friday 
(Including Bank Holidays)
April to October Inclusive and March</v>
      </c>
      <c r="G7" s="458" t="str">
        <f>'Annex 1 LV and HV charges_F'!H7</f>
        <v/>
      </c>
      <c r="H7" s="109" t="str">
        <f>'Annex 1 LV and HV charges_F'!I7</f>
        <v/>
      </c>
      <c r="I7" s="241" t="str">
        <f>'Annex 1 LV and HV charges_F'!J7</f>
        <v>08:00 to 22:00</v>
      </c>
      <c r="J7" s="241" t="str">
        <f>'Annex 1 LV and HV charges_F'!K7</f>
        <v>00:00 to 08:00
22:00 to 24:00</v>
      </c>
    </row>
    <row r="8" spans="1:41" ht="40" customHeight="1" x14ac:dyDescent="0.3">
      <c r="A8" s="242" t="str">
        <f>'Annex 1 LV and HV charges_F'!A8</f>
        <v>Notes</v>
      </c>
      <c r="B8" s="437" t="str">
        <f>'Annex 1 LV and HV charges_F'!B8</f>
        <v>All the above times are in UK Clock time</v>
      </c>
      <c r="C8" s="446" t="str">
        <f>'Annex 1 LV and HV charges_F'!C8</f>
        <v/>
      </c>
      <c r="D8" s="438" t="str">
        <f>'Annex 1 LV and HV charges_F'!D8</f>
        <v/>
      </c>
      <c r="E8" s="46"/>
      <c r="F8" s="458" t="str">
        <f>'Annex 1 LV and HV charges_F'!G8</f>
        <v>Saturday and Sunday
All year</v>
      </c>
      <c r="G8" s="458" t="str">
        <f>'Annex 1 LV and HV charges_F'!H8</f>
        <v/>
      </c>
      <c r="H8" s="109" t="str">
        <f>'Annex 1 LV and HV charges_F'!I8</f>
        <v/>
      </c>
      <c r="I8" s="109" t="str">
        <f>'Annex 1 LV and HV charges_F'!J8</f>
        <v/>
      </c>
      <c r="J8" s="241" t="str">
        <f>'Annex 1 LV and HV charges_F'!K8</f>
        <v>00:00 to 24:00</v>
      </c>
    </row>
    <row r="9" spans="1:41" s="42" customFormat="1" ht="40" customHeight="1" x14ac:dyDescent="0.3">
      <c r="B9" s="46"/>
      <c r="C9" s="46"/>
      <c r="D9" s="46" t="s">
        <v>480</v>
      </c>
      <c r="E9" s="48"/>
      <c r="F9" s="458" t="str">
        <f>'Annex 1 LV and HV charges_F'!G9</f>
        <v>Notes</v>
      </c>
      <c r="G9" s="458" t="str">
        <f>'Annex 1 LV and HV charges_F'!H9</f>
        <v/>
      </c>
      <c r="H9" s="458" t="str">
        <f>'Annex 1 LV and HV charges_F'!I9</f>
        <v>All the above times are in UK Clock time</v>
      </c>
      <c r="I9" s="458" t="str">
        <f>'Annex 1 LV and HV charges_F'!J9</f>
        <v/>
      </c>
      <c r="J9" s="458" t="str">
        <f>'Annex 1 LV and HV charges_F'!K9</f>
        <v/>
      </c>
    </row>
    <row r="10" spans="1:41" s="42" customFormat="1" ht="40" customHeight="1" x14ac:dyDescent="0.3">
      <c r="A10" s="46"/>
      <c r="B10" s="46"/>
      <c r="C10" s="46"/>
      <c r="D10" s="46"/>
      <c r="E10" s="46"/>
      <c r="F10" s="49"/>
      <c r="G10" s="49" t="s">
        <v>480</v>
      </c>
      <c r="H10" s="50"/>
      <c r="I10" s="50"/>
      <c r="J10" s="50"/>
    </row>
    <row r="11" spans="1:41" ht="75" customHeight="1" x14ac:dyDescent="0.3">
      <c r="A11" s="358" t="s">
        <v>455</v>
      </c>
      <c r="B11" s="358" t="s">
        <v>31</v>
      </c>
      <c r="C11" s="357" t="s">
        <v>24</v>
      </c>
      <c r="D11" s="357" t="s">
        <v>571</v>
      </c>
      <c r="E11" s="357" t="s">
        <v>572</v>
      </c>
      <c r="F11" s="357" t="s">
        <v>573</v>
      </c>
      <c r="G11" s="357" t="s">
        <v>25</v>
      </c>
      <c r="H11" s="357" t="s">
        <v>26</v>
      </c>
      <c r="I11" s="357" t="s">
        <v>456</v>
      </c>
      <c r="J11" s="357" t="s">
        <v>270</v>
      </c>
      <c r="K11" s="1"/>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row>
    <row r="12" spans="1:41" ht="35.049999999999997" customHeight="1" x14ac:dyDescent="0.3">
      <c r="A12" s="370" t="s">
        <v>777</v>
      </c>
      <c r="B12" s="371" t="s">
        <v>480</v>
      </c>
      <c r="C12" s="372" t="s">
        <v>630</v>
      </c>
      <c r="D12" s="359">
        <v>3.976</v>
      </c>
      <c r="E12" s="360">
        <v>0.47699999999999998</v>
      </c>
      <c r="F12" s="361">
        <v>6.3E-2</v>
      </c>
      <c r="G12" s="373">
        <v>19.57</v>
      </c>
      <c r="H12" s="363">
        <v>0</v>
      </c>
      <c r="I12" s="363">
        <v>0</v>
      </c>
      <c r="J12" s="364">
        <v>0</v>
      </c>
      <c r="K12" s="1"/>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ht="35.049999999999997" customHeight="1" x14ac:dyDescent="0.3">
      <c r="A13" s="370" t="s">
        <v>778</v>
      </c>
      <c r="B13" s="371" t="s">
        <v>480</v>
      </c>
      <c r="C13" s="372">
        <v>2</v>
      </c>
      <c r="D13" s="359">
        <v>3.976</v>
      </c>
      <c r="E13" s="360">
        <v>0.47699999999999998</v>
      </c>
      <c r="F13" s="361">
        <v>6.3E-2</v>
      </c>
      <c r="G13" s="363">
        <v>0</v>
      </c>
      <c r="H13" s="363">
        <v>0</v>
      </c>
      <c r="I13" s="363">
        <v>0</v>
      </c>
      <c r="J13" s="364">
        <v>0</v>
      </c>
      <c r="K13" s="1"/>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row>
    <row r="14" spans="1:41" ht="35.049999999999997" customHeight="1" x14ac:dyDescent="0.3">
      <c r="A14" s="370" t="s">
        <v>779</v>
      </c>
      <c r="B14" s="371" t="s">
        <v>480</v>
      </c>
      <c r="C14" s="372" t="s">
        <v>631</v>
      </c>
      <c r="D14" s="359">
        <v>4.5430000000000001</v>
      </c>
      <c r="E14" s="360">
        <v>0.54500000000000004</v>
      </c>
      <c r="F14" s="361">
        <v>7.1999999999999995E-2</v>
      </c>
      <c r="G14" s="373">
        <v>3.45</v>
      </c>
      <c r="H14" s="363">
        <v>0</v>
      </c>
      <c r="I14" s="363">
        <v>0</v>
      </c>
      <c r="J14" s="364">
        <v>0</v>
      </c>
      <c r="K14" s="1"/>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row>
    <row r="15" spans="1:41" ht="35.049999999999997" customHeight="1" x14ac:dyDescent="0.3">
      <c r="A15" s="370" t="s">
        <v>780</v>
      </c>
      <c r="B15" s="371" t="s">
        <v>480</v>
      </c>
      <c r="C15" s="372" t="s">
        <v>631</v>
      </c>
      <c r="D15" s="359">
        <v>4.5430000000000001</v>
      </c>
      <c r="E15" s="360">
        <v>0.54500000000000004</v>
      </c>
      <c r="F15" s="361">
        <v>7.1999999999999995E-2</v>
      </c>
      <c r="G15" s="373">
        <v>6.85</v>
      </c>
      <c r="H15" s="363">
        <v>0</v>
      </c>
      <c r="I15" s="363">
        <v>0</v>
      </c>
      <c r="J15" s="364">
        <v>0</v>
      </c>
      <c r="K15" s="1"/>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ht="35.049999999999997" customHeight="1" x14ac:dyDescent="0.3">
      <c r="A16" s="370" t="s">
        <v>781</v>
      </c>
      <c r="B16" s="371" t="s">
        <v>480</v>
      </c>
      <c r="C16" s="372" t="s">
        <v>631</v>
      </c>
      <c r="D16" s="359">
        <v>4.5430000000000001</v>
      </c>
      <c r="E16" s="360">
        <v>0.54500000000000004</v>
      </c>
      <c r="F16" s="361">
        <v>7.1999999999999995E-2</v>
      </c>
      <c r="G16" s="373">
        <v>21.4</v>
      </c>
      <c r="H16" s="363">
        <v>0</v>
      </c>
      <c r="I16" s="363">
        <v>0</v>
      </c>
      <c r="J16" s="364">
        <v>0</v>
      </c>
      <c r="K16" s="1"/>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row>
    <row r="17" spans="1:41" ht="35.049999999999997" customHeight="1" x14ac:dyDescent="0.3">
      <c r="A17" s="370" t="s">
        <v>782</v>
      </c>
      <c r="B17" s="371" t="s">
        <v>480</v>
      </c>
      <c r="C17" s="372" t="s">
        <v>631</v>
      </c>
      <c r="D17" s="359">
        <v>4.5430000000000001</v>
      </c>
      <c r="E17" s="360">
        <v>0.54500000000000004</v>
      </c>
      <c r="F17" s="361">
        <v>7.1999999999999995E-2</v>
      </c>
      <c r="G17" s="373">
        <v>48.12</v>
      </c>
      <c r="H17" s="363">
        <v>0</v>
      </c>
      <c r="I17" s="363">
        <v>0</v>
      </c>
      <c r="J17" s="364">
        <v>0</v>
      </c>
      <c r="K17" s="1"/>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row>
    <row r="18" spans="1:41" ht="35.049999999999997" customHeight="1" x14ac:dyDescent="0.3">
      <c r="A18" s="370" t="s">
        <v>783</v>
      </c>
      <c r="B18" s="371" t="s">
        <v>480</v>
      </c>
      <c r="C18" s="372" t="s">
        <v>631</v>
      </c>
      <c r="D18" s="359">
        <v>4.5430000000000001</v>
      </c>
      <c r="E18" s="360">
        <v>0.54500000000000004</v>
      </c>
      <c r="F18" s="361">
        <v>7.1999999999999995E-2</v>
      </c>
      <c r="G18" s="373">
        <v>138.59</v>
      </c>
      <c r="H18" s="363">
        <v>0</v>
      </c>
      <c r="I18" s="363">
        <v>0</v>
      </c>
      <c r="J18" s="364">
        <v>0</v>
      </c>
      <c r="K18" s="1"/>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ht="35.049999999999997" customHeight="1" x14ac:dyDescent="0.3">
      <c r="A19" s="370" t="s">
        <v>574</v>
      </c>
      <c r="B19" s="371" t="s">
        <v>480</v>
      </c>
      <c r="C19" s="372">
        <v>4</v>
      </c>
      <c r="D19" s="359">
        <v>4.5430000000000001</v>
      </c>
      <c r="E19" s="360">
        <v>0.54500000000000004</v>
      </c>
      <c r="F19" s="361">
        <v>7.1999999999999995E-2</v>
      </c>
      <c r="G19" s="363">
        <v>0</v>
      </c>
      <c r="H19" s="363">
        <v>0</v>
      </c>
      <c r="I19" s="363">
        <v>0</v>
      </c>
      <c r="J19" s="364">
        <v>0</v>
      </c>
      <c r="K19" s="1"/>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row>
    <row r="20" spans="1:41" ht="35.049999999999997" customHeight="1" x14ac:dyDescent="0.3">
      <c r="A20" s="370" t="s">
        <v>784</v>
      </c>
      <c r="B20" s="371" t="s">
        <v>480</v>
      </c>
      <c r="C20" s="372">
        <v>0</v>
      </c>
      <c r="D20" s="359">
        <v>3.5030000000000001</v>
      </c>
      <c r="E20" s="360">
        <v>0.40600000000000003</v>
      </c>
      <c r="F20" s="361">
        <v>5.5E-2</v>
      </c>
      <c r="G20" s="373">
        <v>6.78</v>
      </c>
      <c r="H20" s="373">
        <v>1.04</v>
      </c>
      <c r="I20" s="374">
        <v>2.42</v>
      </c>
      <c r="J20" s="366">
        <v>9.8000000000000004E-2</v>
      </c>
      <c r="K20" s="1"/>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row>
    <row r="21" spans="1:41" ht="35.049999999999997" customHeight="1" x14ac:dyDescent="0.3">
      <c r="A21" s="370" t="s">
        <v>785</v>
      </c>
      <c r="B21" s="371" t="s">
        <v>480</v>
      </c>
      <c r="C21" s="372">
        <v>0</v>
      </c>
      <c r="D21" s="359">
        <v>3.5030000000000001</v>
      </c>
      <c r="E21" s="360">
        <v>0.40600000000000003</v>
      </c>
      <c r="F21" s="361">
        <v>5.5E-2</v>
      </c>
      <c r="G21" s="373">
        <v>209.73</v>
      </c>
      <c r="H21" s="373">
        <v>1.04</v>
      </c>
      <c r="I21" s="374">
        <v>2.42</v>
      </c>
      <c r="J21" s="366">
        <v>9.8000000000000004E-2</v>
      </c>
      <c r="K21" s="1"/>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row>
    <row r="22" spans="1:41" ht="35.049999999999997" customHeight="1" x14ac:dyDescent="0.3">
      <c r="A22" s="370" t="s">
        <v>786</v>
      </c>
      <c r="B22" s="371" t="s">
        <v>480</v>
      </c>
      <c r="C22" s="372">
        <v>0</v>
      </c>
      <c r="D22" s="359">
        <v>3.5030000000000001</v>
      </c>
      <c r="E22" s="360">
        <v>0.40600000000000003</v>
      </c>
      <c r="F22" s="361">
        <v>5.5E-2</v>
      </c>
      <c r="G22" s="373">
        <v>467.96</v>
      </c>
      <c r="H22" s="373">
        <v>1.04</v>
      </c>
      <c r="I22" s="374">
        <v>2.42</v>
      </c>
      <c r="J22" s="366">
        <v>9.8000000000000004E-2</v>
      </c>
      <c r="K22" s="1"/>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row>
    <row r="23" spans="1:41" ht="35.049999999999997" customHeight="1" x14ac:dyDescent="0.3">
      <c r="A23" s="370" t="s">
        <v>787</v>
      </c>
      <c r="B23" s="371" t="s">
        <v>480</v>
      </c>
      <c r="C23" s="372">
        <v>0</v>
      </c>
      <c r="D23" s="359">
        <v>3.5030000000000001</v>
      </c>
      <c r="E23" s="360">
        <v>0.40600000000000003</v>
      </c>
      <c r="F23" s="361">
        <v>5.5E-2</v>
      </c>
      <c r="G23" s="373">
        <v>713.05</v>
      </c>
      <c r="H23" s="373">
        <v>1.04</v>
      </c>
      <c r="I23" s="374">
        <v>2.42</v>
      </c>
      <c r="J23" s="366">
        <v>9.8000000000000004E-2</v>
      </c>
      <c r="K23" s="1"/>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row>
    <row r="24" spans="1:41" ht="35.049999999999997" customHeight="1" x14ac:dyDescent="0.3">
      <c r="A24" s="370" t="s">
        <v>788</v>
      </c>
      <c r="B24" s="371" t="s">
        <v>480</v>
      </c>
      <c r="C24" s="372">
        <v>0</v>
      </c>
      <c r="D24" s="359">
        <v>3.5030000000000001</v>
      </c>
      <c r="E24" s="360">
        <v>0.40600000000000003</v>
      </c>
      <c r="F24" s="361">
        <v>5.5E-2</v>
      </c>
      <c r="G24" s="373">
        <v>1825.58</v>
      </c>
      <c r="H24" s="373">
        <v>1.04</v>
      </c>
      <c r="I24" s="374">
        <v>2.42</v>
      </c>
      <c r="J24" s="366">
        <v>9.8000000000000004E-2</v>
      </c>
      <c r="K24" s="1"/>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row>
    <row r="25" spans="1:41" ht="35.049999999999997" customHeight="1" x14ac:dyDescent="0.3">
      <c r="A25" s="370" t="s">
        <v>575</v>
      </c>
      <c r="B25" s="371" t="s">
        <v>480</v>
      </c>
      <c r="C25" s="372" t="s">
        <v>632</v>
      </c>
      <c r="D25" s="367">
        <v>8.7579999999999991</v>
      </c>
      <c r="E25" s="368">
        <v>1.173</v>
      </c>
      <c r="F25" s="369">
        <v>0.90800000000000003</v>
      </c>
      <c r="G25" s="363">
        <v>0</v>
      </c>
      <c r="H25" s="363">
        <v>0</v>
      </c>
      <c r="I25" s="363">
        <v>0</v>
      </c>
      <c r="J25" s="364">
        <v>0</v>
      </c>
      <c r="K25" s="1"/>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row>
    <row r="26" spans="1:41" ht="35.049999999999997" customHeight="1" x14ac:dyDescent="0.3">
      <c r="A26" s="370" t="s">
        <v>677</v>
      </c>
      <c r="B26" s="371" t="s">
        <v>480</v>
      </c>
      <c r="C26" s="372" t="s">
        <v>710</v>
      </c>
      <c r="D26" s="359">
        <v>-4.992</v>
      </c>
      <c r="E26" s="360">
        <v>-0.59899999999999998</v>
      </c>
      <c r="F26" s="361">
        <v>-7.9000000000000001E-2</v>
      </c>
      <c r="G26" s="363">
        <v>0</v>
      </c>
      <c r="H26" s="363">
        <v>0</v>
      </c>
      <c r="I26" s="363">
        <v>0</v>
      </c>
      <c r="J26" s="364">
        <v>0</v>
      </c>
      <c r="K26" s="1"/>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row>
    <row r="27" spans="1:41" ht="35.049999999999997" customHeight="1" x14ac:dyDescent="0.3">
      <c r="A27" s="370" t="s">
        <v>678</v>
      </c>
      <c r="B27" s="371" t="s">
        <v>480</v>
      </c>
      <c r="C27" s="372">
        <v>0</v>
      </c>
      <c r="D27" s="359">
        <v>-4.992</v>
      </c>
      <c r="E27" s="360">
        <v>-0.59899999999999998</v>
      </c>
      <c r="F27" s="361">
        <v>-7.9000000000000001E-2</v>
      </c>
      <c r="G27" s="363">
        <v>0</v>
      </c>
      <c r="H27" s="363">
        <v>0</v>
      </c>
      <c r="I27" s="363">
        <v>0</v>
      </c>
      <c r="J27" s="366">
        <v>0.127</v>
      </c>
      <c r="K27" s="1"/>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row>
    <row r="28" spans="1:41" ht="35.049999999999997" customHeight="1" x14ac:dyDescent="0.3">
      <c r="A28" s="375" t="s">
        <v>789</v>
      </c>
      <c r="B28" s="371" t="s">
        <v>480</v>
      </c>
      <c r="C28" s="372" t="s">
        <v>630</v>
      </c>
      <c r="D28" s="359">
        <v>2.6789999999999998</v>
      </c>
      <c r="E28" s="360">
        <v>0.32100000000000001</v>
      </c>
      <c r="F28" s="361">
        <v>4.2000000000000003E-2</v>
      </c>
      <c r="G28" s="373">
        <v>6.96</v>
      </c>
      <c r="H28" s="363">
        <v>0</v>
      </c>
      <c r="I28" s="363">
        <v>0</v>
      </c>
      <c r="J28" s="364">
        <v>0</v>
      </c>
      <c r="K28" s="1"/>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row>
    <row r="29" spans="1:41" ht="35.049999999999997" customHeight="1" x14ac:dyDescent="0.3">
      <c r="A29" s="375" t="s">
        <v>790</v>
      </c>
      <c r="B29" s="371" t="s">
        <v>480</v>
      </c>
      <c r="C29" s="372">
        <v>2</v>
      </c>
      <c r="D29" s="359">
        <v>2.6789999999999998</v>
      </c>
      <c r="E29" s="360">
        <v>0.32100000000000001</v>
      </c>
      <c r="F29" s="361">
        <v>4.2000000000000003E-2</v>
      </c>
      <c r="G29" s="363">
        <v>0</v>
      </c>
      <c r="H29" s="363">
        <v>0</v>
      </c>
      <c r="I29" s="363">
        <v>0</v>
      </c>
      <c r="J29" s="364">
        <v>0</v>
      </c>
      <c r="K29" s="1"/>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row>
    <row r="30" spans="1:41" ht="35.049999999999997" customHeight="1" x14ac:dyDescent="0.3">
      <c r="A30" s="375" t="s">
        <v>791</v>
      </c>
      <c r="B30" s="371" t="s">
        <v>480</v>
      </c>
      <c r="C30" s="372" t="s">
        <v>631</v>
      </c>
      <c r="D30" s="359">
        <v>3.0609999999999999</v>
      </c>
      <c r="E30" s="360">
        <v>0.36699999999999999</v>
      </c>
      <c r="F30" s="361">
        <v>4.8000000000000001E-2</v>
      </c>
      <c r="G30" s="373">
        <v>2.34</v>
      </c>
      <c r="H30" s="363">
        <v>0</v>
      </c>
      <c r="I30" s="363">
        <v>0</v>
      </c>
      <c r="J30" s="364">
        <v>0</v>
      </c>
      <c r="K30" s="1"/>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row>
    <row r="31" spans="1:41" ht="35.049999999999997" customHeight="1" x14ac:dyDescent="0.3">
      <c r="A31" s="375" t="s">
        <v>792</v>
      </c>
      <c r="B31" s="371" t="s">
        <v>480</v>
      </c>
      <c r="C31" s="372" t="s">
        <v>631</v>
      </c>
      <c r="D31" s="359">
        <v>3.0609999999999999</v>
      </c>
      <c r="E31" s="360">
        <v>0.36699999999999999</v>
      </c>
      <c r="F31" s="361">
        <v>4.8000000000000001E-2</v>
      </c>
      <c r="G31" s="373">
        <v>4.63</v>
      </c>
      <c r="H31" s="363">
        <v>0</v>
      </c>
      <c r="I31" s="363">
        <v>0</v>
      </c>
      <c r="J31" s="364">
        <v>0</v>
      </c>
      <c r="K31" s="1"/>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row>
    <row r="32" spans="1:41" ht="35.049999999999997" customHeight="1" x14ac:dyDescent="0.3">
      <c r="A32" s="375" t="s">
        <v>793</v>
      </c>
      <c r="B32" s="371" t="s">
        <v>480</v>
      </c>
      <c r="C32" s="372" t="s">
        <v>631</v>
      </c>
      <c r="D32" s="359">
        <v>3.0609999999999999</v>
      </c>
      <c r="E32" s="360">
        <v>0.36699999999999999</v>
      </c>
      <c r="F32" s="361">
        <v>4.8000000000000001E-2</v>
      </c>
      <c r="G32" s="373">
        <v>14.44</v>
      </c>
      <c r="H32" s="363">
        <v>0</v>
      </c>
      <c r="I32" s="363">
        <v>0</v>
      </c>
      <c r="J32" s="364">
        <v>0</v>
      </c>
      <c r="K32" s="1"/>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row>
    <row r="33" spans="1:41" ht="35.049999999999997" customHeight="1" x14ac:dyDescent="0.3">
      <c r="A33" s="375" t="s">
        <v>794</v>
      </c>
      <c r="B33" s="371" t="s">
        <v>480</v>
      </c>
      <c r="C33" s="372" t="s">
        <v>631</v>
      </c>
      <c r="D33" s="359">
        <v>3.0609999999999999</v>
      </c>
      <c r="E33" s="360">
        <v>0.36699999999999999</v>
      </c>
      <c r="F33" s="361">
        <v>4.8000000000000001E-2</v>
      </c>
      <c r="G33" s="373">
        <v>32.44</v>
      </c>
      <c r="H33" s="363">
        <v>0</v>
      </c>
      <c r="I33" s="363">
        <v>0</v>
      </c>
      <c r="J33" s="364">
        <v>0</v>
      </c>
      <c r="K33" s="1"/>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ht="35.049999999999997" customHeight="1" x14ac:dyDescent="0.3">
      <c r="A34" s="375" t="s">
        <v>795</v>
      </c>
      <c r="B34" s="371" t="s">
        <v>480</v>
      </c>
      <c r="C34" s="372" t="s">
        <v>631</v>
      </c>
      <c r="D34" s="359">
        <v>3.0609999999999999</v>
      </c>
      <c r="E34" s="360">
        <v>0.36699999999999999</v>
      </c>
      <c r="F34" s="361">
        <v>4.8000000000000001E-2</v>
      </c>
      <c r="G34" s="373">
        <v>93.4</v>
      </c>
      <c r="H34" s="363">
        <v>0</v>
      </c>
      <c r="I34" s="363">
        <v>0</v>
      </c>
      <c r="J34" s="364">
        <v>0</v>
      </c>
      <c r="K34" s="1"/>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35.049999999999997" customHeight="1" x14ac:dyDescent="0.3">
      <c r="A35" s="375" t="s">
        <v>576</v>
      </c>
      <c r="B35" s="371" t="s">
        <v>480</v>
      </c>
      <c r="C35" s="372">
        <v>4</v>
      </c>
      <c r="D35" s="359">
        <v>3.0609999999999999</v>
      </c>
      <c r="E35" s="360">
        <v>0.36699999999999999</v>
      </c>
      <c r="F35" s="361">
        <v>4.8000000000000001E-2</v>
      </c>
      <c r="G35" s="363">
        <v>0</v>
      </c>
      <c r="H35" s="363">
        <v>0</v>
      </c>
      <c r="I35" s="363">
        <v>0</v>
      </c>
      <c r="J35" s="364">
        <v>0</v>
      </c>
      <c r="K35" s="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row>
    <row r="36" spans="1:41" ht="35.049999999999997" customHeight="1" x14ac:dyDescent="0.3">
      <c r="A36" s="375" t="s">
        <v>796</v>
      </c>
      <c r="B36" s="371" t="s">
        <v>480</v>
      </c>
      <c r="C36" s="372">
        <v>0</v>
      </c>
      <c r="D36" s="359">
        <v>2.36</v>
      </c>
      <c r="E36" s="360">
        <v>0.27300000000000002</v>
      </c>
      <c r="F36" s="361">
        <v>3.6999999999999998E-2</v>
      </c>
      <c r="G36" s="373">
        <v>4.58</v>
      </c>
      <c r="H36" s="373">
        <v>0.7</v>
      </c>
      <c r="I36" s="374">
        <v>1.63</v>
      </c>
      <c r="J36" s="366">
        <v>6.6000000000000003E-2</v>
      </c>
      <c r="K36" s="1"/>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row>
    <row r="37" spans="1:41" ht="35.049999999999997" customHeight="1" x14ac:dyDescent="0.3">
      <c r="A37" s="375" t="s">
        <v>797</v>
      </c>
      <c r="B37" s="371" t="s">
        <v>480</v>
      </c>
      <c r="C37" s="372">
        <v>0</v>
      </c>
      <c r="D37" s="359">
        <v>2.36</v>
      </c>
      <c r="E37" s="360">
        <v>0.27300000000000002</v>
      </c>
      <c r="F37" s="361">
        <v>3.6999999999999998E-2</v>
      </c>
      <c r="G37" s="373">
        <v>141.33000000000001</v>
      </c>
      <c r="H37" s="373">
        <v>0.7</v>
      </c>
      <c r="I37" s="374">
        <v>1.63</v>
      </c>
      <c r="J37" s="366">
        <v>6.6000000000000003E-2</v>
      </c>
      <c r="K37" s="1"/>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row>
    <row r="38" spans="1:41" ht="35.049999999999997" customHeight="1" x14ac:dyDescent="0.3">
      <c r="A38" s="375" t="s">
        <v>798</v>
      </c>
      <c r="B38" s="371" t="s">
        <v>480</v>
      </c>
      <c r="C38" s="372">
        <v>0</v>
      </c>
      <c r="D38" s="359">
        <v>2.36</v>
      </c>
      <c r="E38" s="360">
        <v>0.27300000000000002</v>
      </c>
      <c r="F38" s="361">
        <v>3.6999999999999998E-2</v>
      </c>
      <c r="G38" s="373">
        <v>315.32</v>
      </c>
      <c r="H38" s="373">
        <v>0.7</v>
      </c>
      <c r="I38" s="374">
        <v>1.63</v>
      </c>
      <c r="J38" s="366">
        <v>6.6000000000000003E-2</v>
      </c>
      <c r="K38" s="1"/>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row>
    <row r="39" spans="1:41" ht="35.049999999999997" customHeight="1" x14ac:dyDescent="0.3">
      <c r="A39" s="375" t="s">
        <v>799</v>
      </c>
      <c r="B39" s="371" t="s">
        <v>480</v>
      </c>
      <c r="C39" s="372">
        <v>0</v>
      </c>
      <c r="D39" s="359">
        <v>2.36</v>
      </c>
      <c r="E39" s="360">
        <v>0.27300000000000002</v>
      </c>
      <c r="F39" s="361">
        <v>3.6999999999999998E-2</v>
      </c>
      <c r="G39" s="373">
        <v>480.45</v>
      </c>
      <c r="H39" s="373">
        <v>0.7</v>
      </c>
      <c r="I39" s="374">
        <v>1.63</v>
      </c>
      <c r="J39" s="366">
        <v>6.6000000000000003E-2</v>
      </c>
      <c r="K39" s="1"/>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row>
    <row r="40" spans="1:41" ht="35.049999999999997" customHeight="1" x14ac:dyDescent="0.3">
      <c r="A40" s="375" t="s">
        <v>800</v>
      </c>
      <c r="B40" s="371" t="s">
        <v>480</v>
      </c>
      <c r="C40" s="372">
        <v>0</v>
      </c>
      <c r="D40" s="359">
        <v>2.36</v>
      </c>
      <c r="E40" s="360">
        <v>0.27300000000000002</v>
      </c>
      <c r="F40" s="361">
        <v>3.6999999999999998E-2</v>
      </c>
      <c r="G40" s="373">
        <v>1230.04</v>
      </c>
      <c r="H40" s="373">
        <v>0.7</v>
      </c>
      <c r="I40" s="374">
        <v>1.63</v>
      </c>
      <c r="J40" s="366">
        <v>6.6000000000000003E-2</v>
      </c>
      <c r="K40" s="1"/>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row>
    <row r="41" spans="1:41" ht="35.049999999999997" customHeight="1" x14ac:dyDescent="0.3">
      <c r="A41" s="375" t="s">
        <v>801</v>
      </c>
      <c r="B41" s="371" t="s">
        <v>480</v>
      </c>
      <c r="C41" s="372">
        <v>0</v>
      </c>
      <c r="D41" s="359">
        <v>2.4580000000000002</v>
      </c>
      <c r="E41" s="360">
        <v>0.254</v>
      </c>
      <c r="F41" s="361">
        <v>3.6999999999999998E-2</v>
      </c>
      <c r="G41" s="373">
        <v>7.71</v>
      </c>
      <c r="H41" s="373">
        <v>1.71</v>
      </c>
      <c r="I41" s="374">
        <v>2.81</v>
      </c>
      <c r="J41" s="366">
        <v>6.2E-2</v>
      </c>
      <c r="K41" s="1"/>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35.049999999999997" customHeight="1" x14ac:dyDescent="0.3">
      <c r="A42" s="375" t="s">
        <v>802</v>
      </c>
      <c r="B42" s="371" t="s">
        <v>480</v>
      </c>
      <c r="C42" s="372">
        <v>0</v>
      </c>
      <c r="D42" s="359">
        <v>2.4580000000000002</v>
      </c>
      <c r="E42" s="360">
        <v>0.254</v>
      </c>
      <c r="F42" s="361">
        <v>3.6999999999999998E-2</v>
      </c>
      <c r="G42" s="373">
        <v>238.9</v>
      </c>
      <c r="H42" s="373">
        <v>1.71</v>
      </c>
      <c r="I42" s="374">
        <v>2.81</v>
      </c>
      <c r="J42" s="366">
        <v>6.2E-2</v>
      </c>
      <c r="K42" s="1"/>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row>
    <row r="43" spans="1:41" ht="35.049999999999997" customHeight="1" x14ac:dyDescent="0.3">
      <c r="A43" s="375" t="s">
        <v>803</v>
      </c>
      <c r="B43" s="371" t="s">
        <v>480</v>
      </c>
      <c r="C43" s="372">
        <v>0</v>
      </c>
      <c r="D43" s="359">
        <v>2.4580000000000002</v>
      </c>
      <c r="E43" s="360">
        <v>0.254</v>
      </c>
      <c r="F43" s="361">
        <v>3.6999999999999998E-2</v>
      </c>
      <c r="G43" s="373">
        <v>533.04999999999995</v>
      </c>
      <c r="H43" s="373">
        <v>1.71</v>
      </c>
      <c r="I43" s="374">
        <v>2.81</v>
      </c>
      <c r="J43" s="366">
        <v>6.2E-2</v>
      </c>
      <c r="K43" s="1"/>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row>
    <row r="44" spans="1:41" ht="35.049999999999997" customHeight="1" x14ac:dyDescent="0.3">
      <c r="A44" s="375" t="s">
        <v>804</v>
      </c>
      <c r="B44" s="371" t="s">
        <v>480</v>
      </c>
      <c r="C44" s="372">
        <v>0</v>
      </c>
      <c r="D44" s="359">
        <v>2.4580000000000002</v>
      </c>
      <c r="E44" s="360">
        <v>0.254</v>
      </c>
      <c r="F44" s="361">
        <v>3.6999999999999998E-2</v>
      </c>
      <c r="G44" s="373">
        <v>812.22</v>
      </c>
      <c r="H44" s="373">
        <v>1.71</v>
      </c>
      <c r="I44" s="374">
        <v>2.81</v>
      </c>
      <c r="J44" s="366">
        <v>6.2E-2</v>
      </c>
      <c r="K44" s="1"/>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row>
    <row r="45" spans="1:41" ht="35.049999999999997" customHeight="1" x14ac:dyDescent="0.3">
      <c r="A45" s="375" t="s">
        <v>805</v>
      </c>
      <c r="B45" s="371" t="s">
        <v>480</v>
      </c>
      <c r="C45" s="372">
        <v>0</v>
      </c>
      <c r="D45" s="359">
        <v>2.4580000000000002</v>
      </c>
      <c r="E45" s="360">
        <v>0.254</v>
      </c>
      <c r="F45" s="361">
        <v>3.6999999999999998E-2</v>
      </c>
      <c r="G45" s="373">
        <v>2079.5100000000002</v>
      </c>
      <c r="H45" s="373">
        <v>1.71</v>
      </c>
      <c r="I45" s="374">
        <v>2.81</v>
      </c>
      <c r="J45" s="366">
        <v>6.2E-2</v>
      </c>
      <c r="K45" s="1"/>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row>
    <row r="46" spans="1:41" ht="35.049999999999997" customHeight="1" x14ac:dyDescent="0.3">
      <c r="A46" s="375" t="s">
        <v>806</v>
      </c>
      <c r="B46" s="371" t="s">
        <v>480</v>
      </c>
      <c r="C46" s="372">
        <v>0</v>
      </c>
      <c r="D46" s="359">
        <v>2.3210000000000002</v>
      </c>
      <c r="E46" s="360">
        <v>0.21</v>
      </c>
      <c r="F46" s="361">
        <v>3.3000000000000002E-2</v>
      </c>
      <c r="G46" s="373">
        <v>113.04</v>
      </c>
      <c r="H46" s="373">
        <v>2.1</v>
      </c>
      <c r="I46" s="374">
        <v>3.77</v>
      </c>
      <c r="J46" s="366">
        <v>5.2999999999999999E-2</v>
      </c>
      <c r="K46" s="1"/>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row>
    <row r="47" spans="1:41" ht="35.049999999999997" customHeight="1" x14ac:dyDescent="0.3">
      <c r="A47" s="375" t="s">
        <v>807</v>
      </c>
      <c r="B47" s="371" t="s">
        <v>480</v>
      </c>
      <c r="C47" s="372">
        <v>0</v>
      </c>
      <c r="D47" s="359">
        <v>2.3210000000000002</v>
      </c>
      <c r="E47" s="360">
        <v>0.21</v>
      </c>
      <c r="F47" s="361">
        <v>3.3000000000000002E-2</v>
      </c>
      <c r="G47" s="373">
        <v>1660.7</v>
      </c>
      <c r="H47" s="373">
        <v>2.1</v>
      </c>
      <c r="I47" s="374">
        <v>3.77</v>
      </c>
      <c r="J47" s="366">
        <v>5.2999999999999999E-2</v>
      </c>
      <c r="K47" s="1"/>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row>
    <row r="48" spans="1:41" ht="35.049999999999997" customHeight="1" x14ac:dyDescent="0.3">
      <c r="A48" s="375" t="s">
        <v>808</v>
      </c>
      <c r="B48" s="371" t="s">
        <v>480</v>
      </c>
      <c r="C48" s="372">
        <v>0</v>
      </c>
      <c r="D48" s="359">
        <v>2.3210000000000002</v>
      </c>
      <c r="E48" s="360">
        <v>0.21</v>
      </c>
      <c r="F48" s="361">
        <v>3.3000000000000002E-2</v>
      </c>
      <c r="G48" s="373">
        <v>5313.98</v>
      </c>
      <c r="H48" s="373">
        <v>2.1</v>
      </c>
      <c r="I48" s="374">
        <v>3.77</v>
      </c>
      <c r="J48" s="366">
        <v>5.2999999999999999E-2</v>
      </c>
      <c r="K48" s="1"/>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row>
    <row r="49" spans="1:41" ht="35.049999999999997" customHeight="1" x14ac:dyDescent="0.3">
      <c r="A49" s="375" t="s">
        <v>809</v>
      </c>
      <c r="B49" s="371" t="s">
        <v>480</v>
      </c>
      <c r="C49" s="372">
        <v>0</v>
      </c>
      <c r="D49" s="359">
        <v>2.3210000000000002</v>
      </c>
      <c r="E49" s="360">
        <v>0.21</v>
      </c>
      <c r="F49" s="361">
        <v>3.3000000000000002E-2</v>
      </c>
      <c r="G49" s="373">
        <v>9617.73</v>
      </c>
      <c r="H49" s="373">
        <v>2.1</v>
      </c>
      <c r="I49" s="374">
        <v>3.77</v>
      </c>
      <c r="J49" s="366">
        <v>5.2999999999999999E-2</v>
      </c>
      <c r="K49" s="1"/>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row>
    <row r="50" spans="1:41" ht="35.049999999999997" customHeight="1" x14ac:dyDescent="0.3">
      <c r="A50" s="375" t="s">
        <v>810</v>
      </c>
      <c r="B50" s="371" t="s">
        <v>480</v>
      </c>
      <c r="C50" s="372">
        <v>0</v>
      </c>
      <c r="D50" s="359">
        <v>2.3210000000000002</v>
      </c>
      <c r="E50" s="360">
        <v>0.21</v>
      </c>
      <c r="F50" s="361">
        <v>3.3000000000000002E-2</v>
      </c>
      <c r="G50" s="373">
        <v>25324.95</v>
      </c>
      <c r="H50" s="373">
        <v>2.1</v>
      </c>
      <c r="I50" s="374">
        <v>3.77</v>
      </c>
      <c r="J50" s="366">
        <v>5.2999999999999999E-2</v>
      </c>
      <c r="K50" s="1"/>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row r="51" spans="1:41" ht="35.049999999999997" customHeight="1" x14ac:dyDescent="0.3">
      <c r="A51" s="375" t="s">
        <v>577</v>
      </c>
      <c r="B51" s="371" t="s">
        <v>480</v>
      </c>
      <c r="C51" s="372" t="s">
        <v>632</v>
      </c>
      <c r="D51" s="367">
        <v>5.9009999999999998</v>
      </c>
      <c r="E51" s="368">
        <v>0.79</v>
      </c>
      <c r="F51" s="369">
        <v>0.61199999999999999</v>
      </c>
      <c r="G51" s="363">
        <v>0</v>
      </c>
      <c r="H51" s="363">
        <v>0</v>
      </c>
      <c r="I51" s="363">
        <v>0</v>
      </c>
      <c r="J51" s="364">
        <v>0</v>
      </c>
      <c r="K51" s="1"/>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row>
    <row r="52" spans="1:41" ht="35.049999999999997" customHeight="1" x14ac:dyDescent="0.3">
      <c r="A52" s="375" t="s">
        <v>679</v>
      </c>
      <c r="B52" s="371" t="s">
        <v>480</v>
      </c>
      <c r="C52" s="372" t="s">
        <v>710</v>
      </c>
      <c r="D52" s="359">
        <v>-4.992</v>
      </c>
      <c r="E52" s="360">
        <v>-0.59899999999999998</v>
      </c>
      <c r="F52" s="361">
        <v>-7.9000000000000001E-2</v>
      </c>
      <c r="G52" s="363">
        <v>0</v>
      </c>
      <c r="H52" s="363">
        <v>0</v>
      </c>
      <c r="I52" s="363">
        <v>0</v>
      </c>
      <c r="J52" s="364">
        <v>0</v>
      </c>
      <c r="K52" s="1"/>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row>
    <row r="53" spans="1:41" ht="35.049999999999997" customHeight="1" x14ac:dyDescent="0.3">
      <c r="A53" s="375" t="s">
        <v>680</v>
      </c>
      <c r="B53" s="371" t="s">
        <v>480</v>
      </c>
      <c r="C53" s="372">
        <v>8</v>
      </c>
      <c r="D53" s="359">
        <v>-4.5259999999999998</v>
      </c>
      <c r="E53" s="360">
        <v>-0.53400000000000003</v>
      </c>
      <c r="F53" s="361">
        <v>-7.0999999999999994E-2</v>
      </c>
      <c r="G53" s="363">
        <v>0</v>
      </c>
      <c r="H53" s="363">
        <v>0</v>
      </c>
      <c r="I53" s="363">
        <v>0</v>
      </c>
      <c r="J53" s="364">
        <v>0</v>
      </c>
      <c r="K53" s="1"/>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35.049999999999997" customHeight="1" x14ac:dyDescent="0.3">
      <c r="A54" s="375" t="s">
        <v>591</v>
      </c>
      <c r="B54" s="371" t="s">
        <v>480</v>
      </c>
      <c r="C54" s="372">
        <v>0</v>
      </c>
      <c r="D54" s="359">
        <v>-4.992</v>
      </c>
      <c r="E54" s="360">
        <v>-0.59899999999999998</v>
      </c>
      <c r="F54" s="361">
        <v>-7.9000000000000001E-2</v>
      </c>
      <c r="G54" s="363">
        <v>0</v>
      </c>
      <c r="H54" s="363">
        <v>0</v>
      </c>
      <c r="I54" s="363">
        <v>0</v>
      </c>
      <c r="J54" s="366">
        <v>0.127</v>
      </c>
      <c r="K54" s="1"/>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row>
    <row r="55" spans="1:41" ht="35.049999999999997" customHeight="1" x14ac:dyDescent="0.3">
      <c r="A55" s="375" t="s">
        <v>681</v>
      </c>
      <c r="B55" s="371" t="s">
        <v>480</v>
      </c>
      <c r="C55" s="372">
        <v>0</v>
      </c>
      <c r="D55" s="359">
        <v>-4.5259999999999998</v>
      </c>
      <c r="E55" s="360">
        <v>-0.53400000000000003</v>
      </c>
      <c r="F55" s="361">
        <v>-7.0999999999999994E-2</v>
      </c>
      <c r="G55" s="363">
        <v>0</v>
      </c>
      <c r="H55" s="363">
        <v>0</v>
      </c>
      <c r="I55" s="363">
        <v>0</v>
      </c>
      <c r="J55" s="366">
        <v>0.122</v>
      </c>
      <c r="K55" s="1"/>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row>
    <row r="56" spans="1:41" ht="35.049999999999997" customHeight="1" x14ac:dyDescent="0.3">
      <c r="A56" s="375" t="s">
        <v>592</v>
      </c>
      <c r="B56" s="371" t="s">
        <v>480</v>
      </c>
      <c r="C56" s="372">
        <v>0</v>
      </c>
      <c r="D56" s="359">
        <v>-3.0129999999999999</v>
      </c>
      <c r="E56" s="360">
        <v>-0.30599999999999999</v>
      </c>
      <c r="F56" s="361">
        <v>-4.4999999999999998E-2</v>
      </c>
      <c r="G56" s="363">
        <v>0</v>
      </c>
      <c r="H56" s="363">
        <v>0</v>
      </c>
      <c r="I56" s="363">
        <v>0</v>
      </c>
      <c r="J56" s="366">
        <v>9.6000000000000002E-2</v>
      </c>
      <c r="K56" s="1"/>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row>
    <row r="57" spans="1:41" ht="35.049999999999997" customHeight="1" x14ac:dyDescent="0.3">
      <c r="A57" s="370" t="s">
        <v>811</v>
      </c>
      <c r="B57" s="371" t="s">
        <v>480</v>
      </c>
      <c r="C57" s="372" t="s">
        <v>630</v>
      </c>
      <c r="D57" s="359">
        <v>1.8420000000000001</v>
      </c>
      <c r="E57" s="360">
        <v>0.221</v>
      </c>
      <c r="F57" s="361">
        <v>2.9000000000000001E-2</v>
      </c>
      <c r="G57" s="373">
        <v>4.83</v>
      </c>
      <c r="H57" s="363">
        <v>0</v>
      </c>
      <c r="I57" s="363">
        <v>0</v>
      </c>
      <c r="J57" s="364">
        <v>0</v>
      </c>
      <c r="K57" s="1"/>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row>
    <row r="58" spans="1:41" ht="35.049999999999997" customHeight="1" x14ac:dyDescent="0.3">
      <c r="A58" s="370" t="s">
        <v>812</v>
      </c>
      <c r="B58" s="371" t="s">
        <v>480</v>
      </c>
      <c r="C58" s="372">
        <v>2</v>
      </c>
      <c r="D58" s="359">
        <v>1.8420000000000001</v>
      </c>
      <c r="E58" s="360">
        <v>0.221</v>
      </c>
      <c r="F58" s="361">
        <v>2.9000000000000001E-2</v>
      </c>
      <c r="G58" s="363">
        <v>0</v>
      </c>
      <c r="H58" s="363">
        <v>0</v>
      </c>
      <c r="I58" s="363">
        <v>0</v>
      </c>
      <c r="J58" s="364">
        <v>0</v>
      </c>
      <c r="K58" s="1"/>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row>
    <row r="59" spans="1:41" ht="35.049999999999997" customHeight="1" x14ac:dyDescent="0.3">
      <c r="A59" s="370" t="s">
        <v>813</v>
      </c>
      <c r="B59" s="371" t="s">
        <v>480</v>
      </c>
      <c r="C59" s="372" t="s">
        <v>631</v>
      </c>
      <c r="D59" s="359">
        <v>2.105</v>
      </c>
      <c r="E59" s="360">
        <v>0.253</v>
      </c>
      <c r="F59" s="361">
        <v>3.3000000000000002E-2</v>
      </c>
      <c r="G59" s="373">
        <v>1.63</v>
      </c>
      <c r="H59" s="363">
        <v>0</v>
      </c>
      <c r="I59" s="363">
        <v>0</v>
      </c>
      <c r="J59" s="364">
        <v>0</v>
      </c>
      <c r="K59" s="1"/>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row>
    <row r="60" spans="1:41" ht="35.049999999999997" customHeight="1" x14ac:dyDescent="0.3">
      <c r="A60" s="370" t="s">
        <v>814</v>
      </c>
      <c r="B60" s="371" t="s">
        <v>480</v>
      </c>
      <c r="C60" s="372" t="s">
        <v>631</v>
      </c>
      <c r="D60" s="359">
        <v>2.105</v>
      </c>
      <c r="E60" s="360">
        <v>0.253</v>
      </c>
      <c r="F60" s="361">
        <v>3.3000000000000002E-2</v>
      </c>
      <c r="G60" s="373">
        <v>3.2</v>
      </c>
      <c r="H60" s="363">
        <v>0</v>
      </c>
      <c r="I60" s="363">
        <v>0</v>
      </c>
      <c r="J60" s="364">
        <v>0</v>
      </c>
      <c r="K60" s="1"/>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row>
    <row r="61" spans="1:41" ht="35.049999999999997" customHeight="1" x14ac:dyDescent="0.3">
      <c r="A61" s="370" t="s">
        <v>815</v>
      </c>
      <c r="B61" s="371" t="s">
        <v>480</v>
      </c>
      <c r="C61" s="372" t="s">
        <v>631</v>
      </c>
      <c r="D61" s="359">
        <v>2.105</v>
      </c>
      <c r="E61" s="360">
        <v>0.253</v>
      </c>
      <c r="F61" s="361">
        <v>3.3000000000000002E-2</v>
      </c>
      <c r="G61" s="373">
        <v>9.9499999999999993</v>
      </c>
      <c r="H61" s="363">
        <v>0</v>
      </c>
      <c r="I61" s="363">
        <v>0</v>
      </c>
      <c r="J61" s="364">
        <v>0</v>
      </c>
      <c r="K61" s="1"/>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row>
    <row r="62" spans="1:41" ht="35.049999999999997" customHeight="1" x14ac:dyDescent="0.3">
      <c r="A62" s="370" t="s">
        <v>816</v>
      </c>
      <c r="B62" s="371" t="s">
        <v>480</v>
      </c>
      <c r="C62" s="372" t="s">
        <v>631</v>
      </c>
      <c r="D62" s="359">
        <v>2.105</v>
      </c>
      <c r="E62" s="360">
        <v>0.253</v>
      </c>
      <c r="F62" s="361">
        <v>3.3000000000000002E-2</v>
      </c>
      <c r="G62" s="373">
        <v>22.33</v>
      </c>
      <c r="H62" s="363">
        <v>0</v>
      </c>
      <c r="I62" s="363">
        <v>0</v>
      </c>
      <c r="J62" s="364">
        <v>0</v>
      </c>
      <c r="K62" s="1"/>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row>
    <row r="63" spans="1:41" ht="35.049999999999997" customHeight="1" x14ac:dyDescent="0.3">
      <c r="A63" s="370" t="s">
        <v>817</v>
      </c>
      <c r="B63" s="371" t="s">
        <v>480</v>
      </c>
      <c r="C63" s="372" t="s">
        <v>631</v>
      </c>
      <c r="D63" s="359">
        <v>2.105</v>
      </c>
      <c r="E63" s="360">
        <v>0.253</v>
      </c>
      <c r="F63" s="361">
        <v>3.3000000000000002E-2</v>
      </c>
      <c r="G63" s="373">
        <v>64.25</v>
      </c>
      <c r="H63" s="363">
        <v>0</v>
      </c>
      <c r="I63" s="363">
        <v>0</v>
      </c>
      <c r="J63" s="364">
        <v>0</v>
      </c>
      <c r="K63" s="1"/>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row>
    <row r="64" spans="1:41" ht="35.049999999999997" customHeight="1" x14ac:dyDescent="0.3">
      <c r="A64" s="370" t="s">
        <v>578</v>
      </c>
      <c r="B64" s="371" t="s">
        <v>480</v>
      </c>
      <c r="C64" s="372">
        <v>4</v>
      </c>
      <c r="D64" s="359">
        <v>2.105</v>
      </c>
      <c r="E64" s="360">
        <v>0.253</v>
      </c>
      <c r="F64" s="361">
        <v>3.3000000000000002E-2</v>
      </c>
      <c r="G64" s="363">
        <v>0</v>
      </c>
      <c r="H64" s="363">
        <v>0</v>
      </c>
      <c r="I64" s="363">
        <v>0</v>
      </c>
      <c r="J64" s="364">
        <v>0</v>
      </c>
      <c r="K64" s="1"/>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row>
    <row r="65" spans="1:41" ht="35.049999999999997" customHeight="1" x14ac:dyDescent="0.3">
      <c r="A65" s="370" t="s">
        <v>818</v>
      </c>
      <c r="B65" s="371" t="s">
        <v>480</v>
      </c>
      <c r="C65" s="372">
        <v>0</v>
      </c>
      <c r="D65" s="359">
        <v>1.623</v>
      </c>
      <c r="E65" s="360">
        <v>0.188</v>
      </c>
      <c r="F65" s="361">
        <v>2.5000000000000001E-2</v>
      </c>
      <c r="G65" s="373">
        <v>3.17</v>
      </c>
      <c r="H65" s="373">
        <v>0.48</v>
      </c>
      <c r="I65" s="374">
        <v>1.1200000000000001</v>
      </c>
      <c r="J65" s="366">
        <v>4.5999999999999999E-2</v>
      </c>
      <c r="K65" s="1"/>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row>
    <row r="66" spans="1:41" ht="35.049999999999997" customHeight="1" x14ac:dyDescent="0.3">
      <c r="A66" s="370" t="s">
        <v>819</v>
      </c>
      <c r="B66" s="371" t="s">
        <v>480</v>
      </c>
      <c r="C66" s="372">
        <v>0</v>
      </c>
      <c r="D66" s="359">
        <v>1.623</v>
      </c>
      <c r="E66" s="360">
        <v>0.188</v>
      </c>
      <c r="F66" s="361">
        <v>2.5000000000000001E-2</v>
      </c>
      <c r="G66" s="373">
        <v>97.22</v>
      </c>
      <c r="H66" s="373">
        <v>0.48</v>
      </c>
      <c r="I66" s="374">
        <v>1.1200000000000001</v>
      </c>
      <c r="J66" s="366">
        <v>4.5999999999999999E-2</v>
      </c>
      <c r="K66" s="1"/>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row>
    <row r="67" spans="1:41" ht="35.049999999999997" customHeight="1" x14ac:dyDescent="0.3">
      <c r="A67" s="370" t="s">
        <v>820</v>
      </c>
      <c r="B67" s="371" t="s">
        <v>480</v>
      </c>
      <c r="C67" s="372">
        <v>0</v>
      </c>
      <c r="D67" s="359">
        <v>1.623</v>
      </c>
      <c r="E67" s="360">
        <v>0.188</v>
      </c>
      <c r="F67" s="361">
        <v>2.5000000000000001E-2</v>
      </c>
      <c r="G67" s="373">
        <v>216.88</v>
      </c>
      <c r="H67" s="373">
        <v>0.48</v>
      </c>
      <c r="I67" s="374">
        <v>1.1200000000000001</v>
      </c>
      <c r="J67" s="366">
        <v>4.5999999999999999E-2</v>
      </c>
      <c r="K67" s="1"/>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row>
    <row r="68" spans="1:41" ht="35.049999999999997" customHeight="1" x14ac:dyDescent="0.3">
      <c r="A68" s="370" t="s">
        <v>821</v>
      </c>
      <c r="B68" s="371" t="s">
        <v>480</v>
      </c>
      <c r="C68" s="372">
        <v>0</v>
      </c>
      <c r="D68" s="359">
        <v>1.623</v>
      </c>
      <c r="E68" s="360">
        <v>0.188</v>
      </c>
      <c r="F68" s="361">
        <v>2.5000000000000001E-2</v>
      </c>
      <c r="G68" s="373">
        <v>330.45</v>
      </c>
      <c r="H68" s="373">
        <v>0.48</v>
      </c>
      <c r="I68" s="374">
        <v>1.1200000000000001</v>
      </c>
      <c r="J68" s="366">
        <v>4.5999999999999999E-2</v>
      </c>
      <c r="K68" s="1"/>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row>
    <row r="69" spans="1:41" ht="35.049999999999997" customHeight="1" x14ac:dyDescent="0.3">
      <c r="A69" s="370" t="s">
        <v>822</v>
      </c>
      <c r="B69" s="371" t="s">
        <v>480</v>
      </c>
      <c r="C69" s="372">
        <v>0</v>
      </c>
      <c r="D69" s="359">
        <v>1.623</v>
      </c>
      <c r="E69" s="360">
        <v>0.188</v>
      </c>
      <c r="F69" s="361">
        <v>2.5000000000000001E-2</v>
      </c>
      <c r="G69" s="373">
        <v>845.99</v>
      </c>
      <c r="H69" s="373">
        <v>0.48</v>
      </c>
      <c r="I69" s="374">
        <v>1.1200000000000001</v>
      </c>
      <c r="J69" s="366">
        <v>4.5999999999999999E-2</v>
      </c>
      <c r="K69" s="1"/>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row>
    <row r="70" spans="1:41" ht="35.049999999999997" customHeight="1" x14ac:dyDescent="0.3">
      <c r="A70" s="370" t="s">
        <v>823</v>
      </c>
      <c r="B70" s="371" t="s">
        <v>480</v>
      </c>
      <c r="C70" s="372">
        <v>0</v>
      </c>
      <c r="D70" s="359">
        <v>1.669</v>
      </c>
      <c r="E70" s="360">
        <v>0.17199999999999999</v>
      </c>
      <c r="F70" s="361">
        <v>2.5000000000000001E-2</v>
      </c>
      <c r="G70" s="373">
        <v>5.25</v>
      </c>
      <c r="H70" s="373">
        <v>1.1599999999999999</v>
      </c>
      <c r="I70" s="374">
        <v>1.91</v>
      </c>
      <c r="J70" s="366">
        <v>4.2000000000000003E-2</v>
      </c>
      <c r="K70" s="1"/>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row>
    <row r="71" spans="1:41" ht="35.049999999999997" customHeight="1" x14ac:dyDescent="0.3">
      <c r="A71" s="370" t="s">
        <v>824</v>
      </c>
      <c r="B71" s="371" t="s">
        <v>480</v>
      </c>
      <c r="C71" s="372">
        <v>0</v>
      </c>
      <c r="D71" s="359">
        <v>1.669</v>
      </c>
      <c r="E71" s="360">
        <v>0.17199999999999999</v>
      </c>
      <c r="F71" s="361">
        <v>2.5000000000000001E-2</v>
      </c>
      <c r="G71" s="373">
        <v>162.22999999999999</v>
      </c>
      <c r="H71" s="373">
        <v>1.1599999999999999</v>
      </c>
      <c r="I71" s="374">
        <v>1.91</v>
      </c>
      <c r="J71" s="366">
        <v>4.2000000000000003E-2</v>
      </c>
      <c r="K71" s="1"/>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row>
    <row r="72" spans="1:41" ht="35.049999999999997" customHeight="1" x14ac:dyDescent="0.3">
      <c r="A72" s="370" t="s">
        <v>825</v>
      </c>
      <c r="B72" s="371" t="s">
        <v>480</v>
      </c>
      <c r="C72" s="372">
        <v>0</v>
      </c>
      <c r="D72" s="359">
        <v>1.669</v>
      </c>
      <c r="E72" s="360">
        <v>0.17199999999999999</v>
      </c>
      <c r="F72" s="361">
        <v>2.5000000000000001E-2</v>
      </c>
      <c r="G72" s="373">
        <v>361.97</v>
      </c>
      <c r="H72" s="373">
        <v>1.1599999999999999</v>
      </c>
      <c r="I72" s="374">
        <v>1.91</v>
      </c>
      <c r="J72" s="366">
        <v>4.2000000000000003E-2</v>
      </c>
      <c r="K72" s="1"/>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row>
    <row r="73" spans="1:41" ht="35.049999999999997" customHeight="1" x14ac:dyDescent="0.3">
      <c r="A73" s="370" t="s">
        <v>826</v>
      </c>
      <c r="B73" s="371" t="s">
        <v>480</v>
      </c>
      <c r="C73" s="372">
        <v>0</v>
      </c>
      <c r="D73" s="359">
        <v>1.669</v>
      </c>
      <c r="E73" s="360">
        <v>0.17199999999999999</v>
      </c>
      <c r="F73" s="361">
        <v>2.5000000000000001E-2</v>
      </c>
      <c r="G73" s="373">
        <v>551.53</v>
      </c>
      <c r="H73" s="373">
        <v>1.1599999999999999</v>
      </c>
      <c r="I73" s="374">
        <v>1.91</v>
      </c>
      <c r="J73" s="366">
        <v>4.2000000000000003E-2</v>
      </c>
      <c r="K73" s="1"/>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row>
    <row r="74" spans="1:41" ht="35.049999999999997" customHeight="1" x14ac:dyDescent="0.3">
      <c r="A74" s="370" t="s">
        <v>827</v>
      </c>
      <c r="B74" s="371" t="s">
        <v>480</v>
      </c>
      <c r="C74" s="372">
        <v>0</v>
      </c>
      <c r="D74" s="359">
        <v>1.669</v>
      </c>
      <c r="E74" s="360">
        <v>0.17199999999999999</v>
      </c>
      <c r="F74" s="361">
        <v>2.5000000000000001E-2</v>
      </c>
      <c r="G74" s="373">
        <v>1412.05</v>
      </c>
      <c r="H74" s="373">
        <v>1.1599999999999999</v>
      </c>
      <c r="I74" s="374">
        <v>1.91</v>
      </c>
      <c r="J74" s="366">
        <v>4.2000000000000003E-2</v>
      </c>
      <c r="K74" s="1"/>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row>
    <row r="75" spans="1:41" ht="35.049999999999997" customHeight="1" x14ac:dyDescent="0.3">
      <c r="A75" s="370" t="s">
        <v>828</v>
      </c>
      <c r="B75" s="371" t="s">
        <v>480</v>
      </c>
      <c r="C75" s="372">
        <v>0</v>
      </c>
      <c r="D75" s="359">
        <v>1.5609999999999999</v>
      </c>
      <c r="E75" s="360">
        <v>0.14099999999999999</v>
      </c>
      <c r="F75" s="361">
        <v>2.1999999999999999E-2</v>
      </c>
      <c r="G75" s="373">
        <v>76.02</v>
      </c>
      <c r="H75" s="373">
        <v>1.41</v>
      </c>
      <c r="I75" s="374">
        <v>2.5299999999999998</v>
      </c>
      <c r="J75" s="366">
        <v>3.5999999999999997E-2</v>
      </c>
      <c r="K75" s="1"/>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row>
    <row r="76" spans="1:41" ht="35.049999999999997" customHeight="1" x14ac:dyDescent="0.3">
      <c r="A76" s="370" t="s">
        <v>829</v>
      </c>
      <c r="B76" s="371" t="s">
        <v>480</v>
      </c>
      <c r="C76" s="372">
        <v>0</v>
      </c>
      <c r="D76" s="359">
        <v>1.5609999999999999</v>
      </c>
      <c r="E76" s="360">
        <v>0.14099999999999999</v>
      </c>
      <c r="F76" s="361">
        <v>2.1999999999999999E-2</v>
      </c>
      <c r="G76" s="373">
        <v>1116.6600000000001</v>
      </c>
      <c r="H76" s="373">
        <v>1.41</v>
      </c>
      <c r="I76" s="374">
        <v>2.5299999999999998</v>
      </c>
      <c r="J76" s="366">
        <v>3.5999999999999997E-2</v>
      </c>
      <c r="K76" s="1"/>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row>
    <row r="77" spans="1:41" ht="35.049999999999997" customHeight="1" x14ac:dyDescent="0.3">
      <c r="A77" s="370" t="s">
        <v>830</v>
      </c>
      <c r="B77" s="371" t="s">
        <v>480</v>
      </c>
      <c r="C77" s="372">
        <v>0</v>
      </c>
      <c r="D77" s="359">
        <v>1.5609999999999999</v>
      </c>
      <c r="E77" s="360">
        <v>0.14099999999999999</v>
      </c>
      <c r="F77" s="361">
        <v>2.1999999999999999E-2</v>
      </c>
      <c r="G77" s="373">
        <v>3573.07</v>
      </c>
      <c r="H77" s="373">
        <v>1.41</v>
      </c>
      <c r="I77" s="374">
        <v>2.5299999999999998</v>
      </c>
      <c r="J77" s="366">
        <v>3.5999999999999997E-2</v>
      </c>
      <c r="K77" s="1"/>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row>
    <row r="78" spans="1:41" ht="35.049999999999997" customHeight="1" x14ac:dyDescent="0.3">
      <c r="A78" s="370" t="s">
        <v>831</v>
      </c>
      <c r="B78" s="371" t="s">
        <v>480</v>
      </c>
      <c r="C78" s="372">
        <v>0</v>
      </c>
      <c r="D78" s="359">
        <v>1.5609999999999999</v>
      </c>
      <c r="E78" s="360">
        <v>0.14099999999999999</v>
      </c>
      <c r="F78" s="361">
        <v>2.1999999999999999E-2</v>
      </c>
      <c r="G78" s="373">
        <v>6466.86</v>
      </c>
      <c r="H78" s="373">
        <v>1.41</v>
      </c>
      <c r="I78" s="374">
        <v>2.5299999999999998</v>
      </c>
      <c r="J78" s="366">
        <v>3.5999999999999997E-2</v>
      </c>
      <c r="K78" s="1"/>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row>
    <row r="79" spans="1:41" ht="35.049999999999997" customHeight="1" x14ac:dyDescent="0.3">
      <c r="A79" s="370" t="s">
        <v>832</v>
      </c>
      <c r="B79" s="371" t="s">
        <v>480</v>
      </c>
      <c r="C79" s="372">
        <v>0</v>
      </c>
      <c r="D79" s="359">
        <v>1.5609999999999999</v>
      </c>
      <c r="E79" s="360">
        <v>0.14099999999999999</v>
      </c>
      <c r="F79" s="361">
        <v>2.1999999999999999E-2</v>
      </c>
      <c r="G79" s="373">
        <v>17028.22</v>
      </c>
      <c r="H79" s="373">
        <v>1.41</v>
      </c>
      <c r="I79" s="374">
        <v>2.5299999999999998</v>
      </c>
      <c r="J79" s="366">
        <v>3.5999999999999997E-2</v>
      </c>
      <c r="K79" s="1"/>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row>
    <row r="80" spans="1:41" ht="35.049999999999997" customHeight="1" x14ac:dyDescent="0.3">
      <c r="A80" s="370" t="s">
        <v>579</v>
      </c>
      <c r="B80" s="371" t="s">
        <v>480</v>
      </c>
      <c r="C80" s="372" t="s">
        <v>632</v>
      </c>
      <c r="D80" s="367">
        <v>4.0579999999999998</v>
      </c>
      <c r="E80" s="368">
        <v>0.54400000000000004</v>
      </c>
      <c r="F80" s="369">
        <v>0.42099999999999999</v>
      </c>
      <c r="G80" s="363">
        <v>0</v>
      </c>
      <c r="H80" s="363">
        <v>0</v>
      </c>
      <c r="I80" s="363">
        <v>0</v>
      </c>
      <c r="J80" s="364">
        <v>0</v>
      </c>
      <c r="K80" s="1"/>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row>
    <row r="81" spans="1:41" ht="35.049999999999997" customHeight="1" x14ac:dyDescent="0.3">
      <c r="A81" s="370" t="s">
        <v>682</v>
      </c>
      <c r="B81" s="371" t="s">
        <v>480</v>
      </c>
      <c r="C81" s="372" t="s">
        <v>710</v>
      </c>
      <c r="D81" s="359">
        <v>-2.2999999999999998</v>
      </c>
      <c r="E81" s="360">
        <v>-0.27600000000000002</v>
      </c>
      <c r="F81" s="361">
        <v>-3.5999999999999997E-2</v>
      </c>
      <c r="G81" s="363">
        <v>0</v>
      </c>
      <c r="H81" s="363">
        <v>0</v>
      </c>
      <c r="I81" s="363">
        <v>0</v>
      </c>
      <c r="J81" s="364">
        <v>0</v>
      </c>
      <c r="K81" s="1"/>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row>
    <row r="82" spans="1:41" ht="35.049999999999997" customHeight="1" x14ac:dyDescent="0.3">
      <c r="A82" s="370" t="s">
        <v>683</v>
      </c>
      <c r="B82" s="371" t="s">
        <v>480</v>
      </c>
      <c r="C82" s="372">
        <v>8</v>
      </c>
      <c r="D82" s="359">
        <v>-2.5379999999999998</v>
      </c>
      <c r="E82" s="360">
        <v>-0.29899999999999999</v>
      </c>
      <c r="F82" s="361">
        <v>-0.04</v>
      </c>
      <c r="G82" s="363">
        <v>0</v>
      </c>
      <c r="H82" s="363">
        <v>0</v>
      </c>
      <c r="I82" s="363">
        <v>0</v>
      </c>
      <c r="J82" s="364">
        <v>0</v>
      </c>
      <c r="K82" s="1"/>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row>
    <row r="83" spans="1:41" ht="35.049999999999997" customHeight="1" x14ac:dyDescent="0.3">
      <c r="A83" s="370" t="s">
        <v>684</v>
      </c>
      <c r="B83" s="371" t="s">
        <v>480</v>
      </c>
      <c r="C83" s="372">
        <v>0</v>
      </c>
      <c r="D83" s="359">
        <v>-2.2999999999999998</v>
      </c>
      <c r="E83" s="360">
        <v>-0.27600000000000002</v>
      </c>
      <c r="F83" s="361">
        <v>-3.5999999999999997E-2</v>
      </c>
      <c r="G83" s="363">
        <v>0</v>
      </c>
      <c r="H83" s="363">
        <v>0</v>
      </c>
      <c r="I83" s="363">
        <v>0</v>
      </c>
      <c r="J83" s="366">
        <v>5.8999999999999997E-2</v>
      </c>
      <c r="K83" s="1"/>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row>
    <row r="84" spans="1:41" ht="35.049999999999997" customHeight="1" x14ac:dyDescent="0.3">
      <c r="A84" s="370" t="s">
        <v>685</v>
      </c>
      <c r="B84" s="371" t="s">
        <v>480</v>
      </c>
      <c r="C84" s="372">
        <v>0</v>
      </c>
      <c r="D84" s="359">
        <v>-2.5379999999999998</v>
      </c>
      <c r="E84" s="360">
        <v>-0.29899999999999999</v>
      </c>
      <c r="F84" s="361">
        <v>-0.04</v>
      </c>
      <c r="G84" s="363">
        <v>0</v>
      </c>
      <c r="H84" s="363">
        <v>0</v>
      </c>
      <c r="I84" s="363">
        <v>0</v>
      </c>
      <c r="J84" s="366">
        <v>6.9000000000000006E-2</v>
      </c>
      <c r="K84" s="1"/>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row>
    <row r="85" spans="1:41" ht="35.049999999999997" customHeight="1" x14ac:dyDescent="0.3">
      <c r="A85" s="370" t="s">
        <v>686</v>
      </c>
      <c r="B85" s="371" t="s">
        <v>480</v>
      </c>
      <c r="C85" s="372">
        <v>0</v>
      </c>
      <c r="D85" s="359">
        <v>-3.0129999999999999</v>
      </c>
      <c r="E85" s="360">
        <v>-0.30599999999999999</v>
      </c>
      <c r="F85" s="361">
        <v>-4.4999999999999998E-2</v>
      </c>
      <c r="G85" s="373">
        <v>84.87</v>
      </c>
      <c r="H85" s="363">
        <v>0</v>
      </c>
      <c r="I85" s="363">
        <v>0</v>
      </c>
      <c r="J85" s="366">
        <v>9.6000000000000002E-2</v>
      </c>
      <c r="K85" s="1"/>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row>
    <row r="86" spans="1:41" ht="35.049999999999997" customHeight="1" x14ac:dyDescent="0.3">
      <c r="A86" s="370" t="s">
        <v>833</v>
      </c>
      <c r="B86" s="371" t="s">
        <v>480</v>
      </c>
      <c r="C86" s="372" t="s">
        <v>630</v>
      </c>
      <c r="D86" s="359">
        <v>1.2809999999999999</v>
      </c>
      <c r="E86" s="360">
        <v>0.154</v>
      </c>
      <c r="F86" s="361">
        <v>0.02</v>
      </c>
      <c r="G86" s="373">
        <v>3.4</v>
      </c>
      <c r="H86" s="363">
        <v>0</v>
      </c>
      <c r="I86" s="363">
        <v>0</v>
      </c>
      <c r="J86" s="364">
        <v>0</v>
      </c>
      <c r="K86" s="1"/>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row>
    <row r="87" spans="1:41" ht="35.049999999999997" customHeight="1" x14ac:dyDescent="0.3">
      <c r="A87" s="370" t="s">
        <v>834</v>
      </c>
      <c r="B87" s="371" t="s">
        <v>480</v>
      </c>
      <c r="C87" s="372">
        <v>2</v>
      </c>
      <c r="D87" s="359">
        <v>1.2809999999999999</v>
      </c>
      <c r="E87" s="360">
        <v>0.154</v>
      </c>
      <c r="F87" s="361">
        <v>0.02</v>
      </c>
      <c r="G87" s="363">
        <v>0</v>
      </c>
      <c r="H87" s="363">
        <v>0</v>
      </c>
      <c r="I87" s="363">
        <v>0</v>
      </c>
      <c r="J87" s="364">
        <v>0</v>
      </c>
      <c r="K87" s="1"/>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row>
    <row r="88" spans="1:41" ht="35.049999999999997" customHeight="1" x14ac:dyDescent="0.3">
      <c r="A88" s="370" t="s">
        <v>835</v>
      </c>
      <c r="B88" s="371" t="s">
        <v>480</v>
      </c>
      <c r="C88" s="372" t="s">
        <v>631</v>
      </c>
      <c r="D88" s="359">
        <v>1.464</v>
      </c>
      <c r="E88" s="360">
        <v>0.17599999999999999</v>
      </c>
      <c r="F88" s="361">
        <v>2.3E-2</v>
      </c>
      <c r="G88" s="373">
        <v>1.1499999999999999</v>
      </c>
      <c r="H88" s="363">
        <v>0</v>
      </c>
      <c r="I88" s="363">
        <v>0</v>
      </c>
      <c r="J88" s="364">
        <v>0</v>
      </c>
      <c r="K88" s="1"/>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row>
    <row r="89" spans="1:41" ht="35.049999999999997" customHeight="1" x14ac:dyDescent="0.3">
      <c r="A89" s="370" t="s">
        <v>836</v>
      </c>
      <c r="B89" s="371" t="s">
        <v>480</v>
      </c>
      <c r="C89" s="372" t="s">
        <v>631</v>
      </c>
      <c r="D89" s="359">
        <v>1.464</v>
      </c>
      <c r="E89" s="360">
        <v>0.17599999999999999</v>
      </c>
      <c r="F89" s="361">
        <v>2.3E-2</v>
      </c>
      <c r="G89" s="373">
        <v>2.2400000000000002</v>
      </c>
      <c r="H89" s="363">
        <v>0</v>
      </c>
      <c r="I89" s="363">
        <v>0</v>
      </c>
      <c r="J89" s="364">
        <v>0</v>
      </c>
      <c r="K89" s="1"/>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row>
    <row r="90" spans="1:41" ht="35.049999999999997" customHeight="1" x14ac:dyDescent="0.3">
      <c r="A90" s="370" t="s">
        <v>837</v>
      </c>
      <c r="B90" s="371" t="s">
        <v>480</v>
      </c>
      <c r="C90" s="372" t="s">
        <v>631</v>
      </c>
      <c r="D90" s="359">
        <v>1.464</v>
      </c>
      <c r="E90" s="360">
        <v>0.17599999999999999</v>
      </c>
      <c r="F90" s="361">
        <v>2.3E-2</v>
      </c>
      <c r="G90" s="373">
        <v>6.93</v>
      </c>
      <c r="H90" s="363">
        <v>0</v>
      </c>
      <c r="I90" s="363">
        <v>0</v>
      </c>
      <c r="J90" s="364">
        <v>0</v>
      </c>
      <c r="K90" s="1"/>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row>
    <row r="91" spans="1:41" ht="35.049999999999997" customHeight="1" x14ac:dyDescent="0.3">
      <c r="A91" s="370" t="s">
        <v>838</v>
      </c>
      <c r="B91" s="371" t="s">
        <v>480</v>
      </c>
      <c r="C91" s="372" t="s">
        <v>631</v>
      </c>
      <c r="D91" s="359">
        <v>1.464</v>
      </c>
      <c r="E91" s="360">
        <v>0.17599999999999999</v>
      </c>
      <c r="F91" s="361">
        <v>2.3E-2</v>
      </c>
      <c r="G91" s="373">
        <v>15.54</v>
      </c>
      <c r="H91" s="363">
        <v>0</v>
      </c>
      <c r="I91" s="363">
        <v>0</v>
      </c>
      <c r="J91" s="364">
        <v>0</v>
      </c>
      <c r="K91" s="1"/>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row>
    <row r="92" spans="1:41" ht="35.049999999999997" customHeight="1" x14ac:dyDescent="0.3">
      <c r="A92" s="370" t="s">
        <v>839</v>
      </c>
      <c r="B92" s="371" t="s">
        <v>480</v>
      </c>
      <c r="C92" s="372" t="s">
        <v>631</v>
      </c>
      <c r="D92" s="359">
        <v>1.464</v>
      </c>
      <c r="E92" s="360">
        <v>0.17599999999999999</v>
      </c>
      <c r="F92" s="361">
        <v>2.3E-2</v>
      </c>
      <c r="G92" s="373">
        <v>44.68</v>
      </c>
      <c r="H92" s="363">
        <v>0</v>
      </c>
      <c r="I92" s="363">
        <v>0</v>
      </c>
      <c r="J92" s="364">
        <v>0</v>
      </c>
      <c r="K92" s="1"/>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row>
    <row r="93" spans="1:41" ht="35.049999999999997" customHeight="1" x14ac:dyDescent="0.3">
      <c r="A93" s="370" t="s">
        <v>580</v>
      </c>
      <c r="B93" s="371" t="s">
        <v>480</v>
      </c>
      <c r="C93" s="372">
        <v>4</v>
      </c>
      <c r="D93" s="359">
        <v>1.464</v>
      </c>
      <c r="E93" s="360">
        <v>0.17599999999999999</v>
      </c>
      <c r="F93" s="361">
        <v>2.3E-2</v>
      </c>
      <c r="G93" s="363">
        <v>0</v>
      </c>
      <c r="H93" s="363">
        <v>0</v>
      </c>
      <c r="I93" s="363">
        <v>0</v>
      </c>
      <c r="J93" s="364">
        <v>0</v>
      </c>
      <c r="K93" s="1"/>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row>
    <row r="94" spans="1:41" ht="35.049999999999997" customHeight="1" x14ac:dyDescent="0.3">
      <c r="A94" s="370" t="s">
        <v>840</v>
      </c>
      <c r="B94" s="371" t="s">
        <v>480</v>
      </c>
      <c r="C94" s="372">
        <v>0</v>
      </c>
      <c r="D94" s="359">
        <v>1.129</v>
      </c>
      <c r="E94" s="360">
        <v>0.13100000000000001</v>
      </c>
      <c r="F94" s="361">
        <v>1.7999999999999999E-2</v>
      </c>
      <c r="G94" s="373">
        <v>2.2200000000000002</v>
      </c>
      <c r="H94" s="373">
        <v>0.34</v>
      </c>
      <c r="I94" s="374">
        <v>0.78</v>
      </c>
      <c r="J94" s="366">
        <v>3.2000000000000001E-2</v>
      </c>
      <c r="K94" s="1"/>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row>
    <row r="95" spans="1:41" ht="35.049999999999997" customHeight="1" x14ac:dyDescent="0.3">
      <c r="A95" s="370" t="s">
        <v>841</v>
      </c>
      <c r="B95" s="371" t="s">
        <v>480</v>
      </c>
      <c r="C95" s="372">
        <v>0</v>
      </c>
      <c r="D95" s="359">
        <v>1.129</v>
      </c>
      <c r="E95" s="360">
        <v>0.13100000000000001</v>
      </c>
      <c r="F95" s="361">
        <v>1.7999999999999999E-2</v>
      </c>
      <c r="G95" s="373">
        <v>67.599999999999994</v>
      </c>
      <c r="H95" s="373">
        <v>0.34</v>
      </c>
      <c r="I95" s="374">
        <v>0.78</v>
      </c>
      <c r="J95" s="366">
        <v>3.2000000000000001E-2</v>
      </c>
      <c r="K95" s="1"/>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row>
    <row r="96" spans="1:41" ht="35.049999999999997" customHeight="1" x14ac:dyDescent="0.3">
      <c r="A96" s="370" t="s">
        <v>842</v>
      </c>
      <c r="B96" s="371" t="s">
        <v>480</v>
      </c>
      <c r="C96" s="372">
        <v>0</v>
      </c>
      <c r="D96" s="359">
        <v>1.129</v>
      </c>
      <c r="E96" s="360">
        <v>0.13100000000000001</v>
      </c>
      <c r="F96" s="361">
        <v>1.7999999999999999E-2</v>
      </c>
      <c r="G96" s="373">
        <v>150.79</v>
      </c>
      <c r="H96" s="373">
        <v>0.34</v>
      </c>
      <c r="I96" s="374">
        <v>0.78</v>
      </c>
      <c r="J96" s="366">
        <v>3.2000000000000001E-2</v>
      </c>
      <c r="K96" s="1"/>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row>
    <row r="97" spans="1:41" ht="35.049999999999997" customHeight="1" x14ac:dyDescent="0.3">
      <c r="A97" s="370" t="s">
        <v>843</v>
      </c>
      <c r="B97" s="371" t="s">
        <v>480</v>
      </c>
      <c r="C97" s="372">
        <v>0</v>
      </c>
      <c r="D97" s="359">
        <v>1.129</v>
      </c>
      <c r="E97" s="360">
        <v>0.13100000000000001</v>
      </c>
      <c r="F97" s="361">
        <v>1.7999999999999999E-2</v>
      </c>
      <c r="G97" s="373">
        <v>229.75</v>
      </c>
      <c r="H97" s="373">
        <v>0.34</v>
      </c>
      <c r="I97" s="374">
        <v>0.78</v>
      </c>
      <c r="J97" s="366">
        <v>3.2000000000000001E-2</v>
      </c>
      <c r="K97" s="1"/>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row>
    <row r="98" spans="1:41" ht="35.049999999999997" customHeight="1" x14ac:dyDescent="0.3">
      <c r="A98" s="370" t="s">
        <v>844</v>
      </c>
      <c r="B98" s="371" t="s">
        <v>480</v>
      </c>
      <c r="C98" s="372">
        <v>0</v>
      </c>
      <c r="D98" s="359">
        <v>1.129</v>
      </c>
      <c r="E98" s="360">
        <v>0.13100000000000001</v>
      </c>
      <c r="F98" s="361">
        <v>1.7999999999999999E-2</v>
      </c>
      <c r="G98" s="373">
        <v>588.15</v>
      </c>
      <c r="H98" s="373">
        <v>0.34</v>
      </c>
      <c r="I98" s="374">
        <v>0.78</v>
      </c>
      <c r="J98" s="366">
        <v>3.2000000000000001E-2</v>
      </c>
      <c r="K98" s="1"/>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row>
    <row r="99" spans="1:41" ht="35.049999999999997" customHeight="1" x14ac:dyDescent="0.3">
      <c r="A99" s="370" t="s">
        <v>845</v>
      </c>
      <c r="B99" s="371" t="s">
        <v>480</v>
      </c>
      <c r="C99" s="372">
        <v>0</v>
      </c>
      <c r="D99" s="359">
        <v>1.1599999999999999</v>
      </c>
      <c r="E99" s="360">
        <v>0.12</v>
      </c>
      <c r="F99" s="361">
        <v>1.7000000000000001E-2</v>
      </c>
      <c r="G99" s="373">
        <v>3.67</v>
      </c>
      <c r="H99" s="373">
        <v>0.81</v>
      </c>
      <c r="I99" s="374">
        <v>1.33</v>
      </c>
      <c r="J99" s="366">
        <v>2.9000000000000001E-2</v>
      </c>
      <c r="K99" s="1"/>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row>
    <row r="100" spans="1:41" ht="35.049999999999997" customHeight="1" x14ac:dyDescent="0.3">
      <c r="A100" s="370" t="s">
        <v>846</v>
      </c>
      <c r="B100" s="371" t="s">
        <v>480</v>
      </c>
      <c r="C100" s="372">
        <v>0</v>
      </c>
      <c r="D100" s="359">
        <v>1.1599999999999999</v>
      </c>
      <c r="E100" s="360">
        <v>0.12</v>
      </c>
      <c r="F100" s="361">
        <v>1.7000000000000001E-2</v>
      </c>
      <c r="G100" s="373">
        <v>112.8</v>
      </c>
      <c r="H100" s="373">
        <v>0.81</v>
      </c>
      <c r="I100" s="374">
        <v>1.33</v>
      </c>
      <c r="J100" s="366">
        <v>2.9000000000000001E-2</v>
      </c>
      <c r="K100" s="1"/>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row>
    <row r="101" spans="1:41" ht="35.049999999999997" customHeight="1" x14ac:dyDescent="0.3">
      <c r="A101" s="370" t="s">
        <v>847</v>
      </c>
      <c r="B101" s="371" t="s">
        <v>480</v>
      </c>
      <c r="C101" s="372">
        <v>0</v>
      </c>
      <c r="D101" s="359">
        <v>1.1599999999999999</v>
      </c>
      <c r="E101" s="360">
        <v>0.12</v>
      </c>
      <c r="F101" s="361">
        <v>1.7000000000000001E-2</v>
      </c>
      <c r="G101" s="373">
        <v>251.66</v>
      </c>
      <c r="H101" s="373">
        <v>0.81</v>
      </c>
      <c r="I101" s="374">
        <v>1.33</v>
      </c>
      <c r="J101" s="366">
        <v>2.9000000000000001E-2</v>
      </c>
      <c r="K101" s="1"/>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row>
    <row r="102" spans="1:41" ht="35.049999999999997" customHeight="1" x14ac:dyDescent="0.3">
      <c r="A102" s="370" t="s">
        <v>848</v>
      </c>
      <c r="B102" s="371" t="s">
        <v>480</v>
      </c>
      <c r="C102" s="372">
        <v>0</v>
      </c>
      <c r="D102" s="359">
        <v>1.1599999999999999</v>
      </c>
      <c r="E102" s="360">
        <v>0.12</v>
      </c>
      <c r="F102" s="361">
        <v>1.7000000000000001E-2</v>
      </c>
      <c r="G102" s="373">
        <v>383.44</v>
      </c>
      <c r="H102" s="373">
        <v>0.81</v>
      </c>
      <c r="I102" s="374">
        <v>1.33</v>
      </c>
      <c r="J102" s="366">
        <v>2.9000000000000001E-2</v>
      </c>
      <c r="K102" s="1"/>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row>
    <row r="103" spans="1:41" ht="35.049999999999997" customHeight="1" x14ac:dyDescent="0.3">
      <c r="A103" s="370" t="s">
        <v>849</v>
      </c>
      <c r="B103" s="371" t="s">
        <v>480</v>
      </c>
      <c r="C103" s="372">
        <v>0</v>
      </c>
      <c r="D103" s="359">
        <v>1.1599999999999999</v>
      </c>
      <c r="E103" s="360">
        <v>0.12</v>
      </c>
      <c r="F103" s="361">
        <v>1.7000000000000001E-2</v>
      </c>
      <c r="G103" s="373">
        <v>981.67</v>
      </c>
      <c r="H103" s="373">
        <v>0.81</v>
      </c>
      <c r="I103" s="374">
        <v>1.33</v>
      </c>
      <c r="J103" s="366">
        <v>2.9000000000000001E-2</v>
      </c>
      <c r="K103" s="1"/>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row>
    <row r="104" spans="1:41" ht="35.049999999999997" customHeight="1" x14ac:dyDescent="0.3">
      <c r="A104" s="370" t="s">
        <v>850</v>
      </c>
      <c r="B104" s="371" t="s">
        <v>480</v>
      </c>
      <c r="C104" s="372">
        <v>0</v>
      </c>
      <c r="D104" s="359">
        <v>1.085</v>
      </c>
      <c r="E104" s="360">
        <v>9.8000000000000004E-2</v>
      </c>
      <c r="F104" s="361">
        <v>1.6E-2</v>
      </c>
      <c r="G104" s="373">
        <v>52.87</v>
      </c>
      <c r="H104" s="373">
        <v>0.98</v>
      </c>
      <c r="I104" s="374">
        <v>1.76</v>
      </c>
      <c r="J104" s="366">
        <v>2.5000000000000001E-2</v>
      </c>
      <c r="K104" s="1"/>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row>
    <row r="105" spans="1:41" ht="35.049999999999997" customHeight="1" x14ac:dyDescent="0.3">
      <c r="A105" s="370" t="s">
        <v>851</v>
      </c>
      <c r="B105" s="371" t="s">
        <v>480</v>
      </c>
      <c r="C105" s="372">
        <v>0</v>
      </c>
      <c r="D105" s="359">
        <v>1.085</v>
      </c>
      <c r="E105" s="360">
        <v>9.8000000000000004E-2</v>
      </c>
      <c r="F105" s="361">
        <v>1.6E-2</v>
      </c>
      <c r="G105" s="373">
        <v>776.32</v>
      </c>
      <c r="H105" s="373">
        <v>0.98</v>
      </c>
      <c r="I105" s="374">
        <v>1.76</v>
      </c>
      <c r="J105" s="366">
        <v>2.5000000000000001E-2</v>
      </c>
      <c r="K105" s="1"/>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row>
    <row r="106" spans="1:41" ht="35.049999999999997" customHeight="1" x14ac:dyDescent="0.3">
      <c r="A106" s="370" t="s">
        <v>852</v>
      </c>
      <c r="B106" s="371" t="s">
        <v>480</v>
      </c>
      <c r="C106" s="372">
        <v>0</v>
      </c>
      <c r="D106" s="359">
        <v>1.085</v>
      </c>
      <c r="E106" s="360">
        <v>9.8000000000000004E-2</v>
      </c>
      <c r="F106" s="361">
        <v>1.6E-2</v>
      </c>
      <c r="G106" s="373">
        <v>2484.02</v>
      </c>
      <c r="H106" s="373">
        <v>0.98</v>
      </c>
      <c r="I106" s="374">
        <v>1.76</v>
      </c>
      <c r="J106" s="366">
        <v>2.5000000000000001E-2</v>
      </c>
      <c r="K106" s="1"/>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row>
    <row r="107" spans="1:41" ht="35.049999999999997" customHeight="1" x14ac:dyDescent="0.3">
      <c r="A107" s="370" t="s">
        <v>853</v>
      </c>
      <c r="B107" s="371" t="s">
        <v>480</v>
      </c>
      <c r="C107" s="372">
        <v>0</v>
      </c>
      <c r="D107" s="359">
        <v>1.085</v>
      </c>
      <c r="E107" s="360">
        <v>9.8000000000000004E-2</v>
      </c>
      <c r="F107" s="361">
        <v>1.6E-2</v>
      </c>
      <c r="G107" s="373">
        <v>4495.78</v>
      </c>
      <c r="H107" s="373">
        <v>0.98</v>
      </c>
      <c r="I107" s="374">
        <v>1.76</v>
      </c>
      <c r="J107" s="366">
        <v>2.5000000000000001E-2</v>
      </c>
      <c r="K107" s="1"/>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row>
    <row r="108" spans="1:41" ht="35.049999999999997" customHeight="1" x14ac:dyDescent="0.3">
      <c r="A108" s="370" t="s">
        <v>854</v>
      </c>
      <c r="B108" s="371" t="s">
        <v>480</v>
      </c>
      <c r="C108" s="372">
        <v>0</v>
      </c>
      <c r="D108" s="359">
        <v>1.085</v>
      </c>
      <c r="E108" s="360">
        <v>9.8000000000000004E-2</v>
      </c>
      <c r="F108" s="361">
        <v>1.6E-2</v>
      </c>
      <c r="G108" s="373">
        <v>11838.02</v>
      </c>
      <c r="H108" s="373">
        <v>0.98</v>
      </c>
      <c r="I108" s="374">
        <v>1.76</v>
      </c>
      <c r="J108" s="366">
        <v>2.5000000000000001E-2</v>
      </c>
      <c r="K108" s="1"/>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row>
    <row r="109" spans="1:41" ht="35.049999999999997" customHeight="1" x14ac:dyDescent="0.3">
      <c r="A109" s="370" t="s">
        <v>581</v>
      </c>
      <c r="B109" s="371" t="s">
        <v>480</v>
      </c>
      <c r="C109" s="372" t="s">
        <v>632</v>
      </c>
      <c r="D109" s="367">
        <v>2.8210000000000002</v>
      </c>
      <c r="E109" s="368">
        <v>0.378</v>
      </c>
      <c r="F109" s="369">
        <v>0.29299999999999998</v>
      </c>
      <c r="G109" s="363">
        <v>0</v>
      </c>
      <c r="H109" s="363">
        <v>0</v>
      </c>
      <c r="I109" s="363">
        <v>0</v>
      </c>
      <c r="J109" s="364">
        <v>0</v>
      </c>
      <c r="K109" s="1"/>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row>
    <row r="110" spans="1:41" ht="35.049999999999997" customHeight="1" x14ac:dyDescent="0.3">
      <c r="A110" s="370" t="s">
        <v>687</v>
      </c>
      <c r="B110" s="371" t="s">
        <v>480</v>
      </c>
      <c r="C110" s="372" t="s">
        <v>710</v>
      </c>
      <c r="D110" s="359">
        <v>-1.599</v>
      </c>
      <c r="E110" s="360">
        <v>-0.192</v>
      </c>
      <c r="F110" s="361">
        <v>-2.5000000000000001E-2</v>
      </c>
      <c r="G110" s="363">
        <v>0</v>
      </c>
      <c r="H110" s="363">
        <v>0</v>
      </c>
      <c r="I110" s="363">
        <v>0</v>
      </c>
      <c r="J110" s="364">
        <v>0</v>
      </c>
      <c r="K110" s="1"/>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row>
    <row r="111" spans="1:41" ht="35.049999999999997" customHeight="1" x14ac:dyDescent="0.3">
      <c r="A111" s="370" t="s">
        <v>688</v>
      </c>
      <c r="B111" s="371" t="s">
        <v>480</v>
      </c>
      <c r="C111" s="372">
        <v>8</v>
      </c>
      <c r="D111" s="359">
        <v>-1.764</v>
      </c>
      <c r="E111" s="360">
        <v>-0.20799999999999999</v>
      </c>
      <c r="F111" s="361">
        <v>-2.8000000000000001E-2</v>
      </c>
      <c r="G111" s="363">
        <v>0</v>
      </c>
      <c r="H111" s="363">
        <v>0</v>
      </c>
      <c r="I111" s="363">
        <v>0</v>
      </c>
      <c r="J111" s="364">
        <v>0</v>
      </c>
      <c r="K111" s="1"/>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row>
    <row r="112" spans="1:41" ht="35.049999999999997" customHeight="1" x14ac:dyDescent="0.3">
      <c r="A112" s="370" t="s">
        <v>689</v>
      </c>
      <c r="B112" s="371" t="s">
        <v>480</v>
      </c>
      <c r="C112" s="372">
        <v>0</v>
      </c>
      <c r="D112" s="359">
        <v>-1.599</v>
      </c>
      <c r="E112" s="360">
        <v>-0.192</v>
      </c>
      <c r="F112" s="361">
        <v>-2.5000000000000001E-2</v>
      </c>
      <c r="G112" s="363">
        <v>0</v>
      </c>
      <c r="H112" s="363">
        <v>0</v>
      </c>
      <c r="I112" s="363">
        <v>0</v>
      </c>
      <c r="J112" s="366">
        <v>4.1000000000000002E-2</v>
      </c>
      <c r="K112" s="1"/>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row>
    <row r="113" spans="1:41" ht="35.049999999999997" customHeight="1" x14ac:dyDescent="0.3">
      <c r="A113" s="370" t="s">
        <v>690</v>
      </c>
      <c r="B113" s="371" t="s">
        <v>480</v>
      </c>
      <c r="C113" s="372">
        <v>0</v>
      </c>
      <c r="D113" s="359">
        <v>-1.764</v>
      </c>
      <c r="E113" s="360">
        <v>-0.20799999999999999</v>
      </c>
      <c r="F113" s="361">
        <v>-2.8000000000000001E-2</v>
      </c>
      <c r="G113" s="363">
        <v>0</v>
      </c>
      <c r="H113" s="363">
        <v>0</v>
      </c>
      <c r="I113" s="363">
        <v>0</v>
      </c>
      <c r="J113" s="366">
        <v>4.8000000000000001E-2</v>
      </c>
      <c r="K113" s="1"/>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row>
    <row r="114" spans="1:41" ht="35.049999999999997" customHeight="1" x14ac:dyDescent="0.3">
      <c r="A114" s="370" t="s">
        <v>691</v>
      </c>
      <c r="B114" s="371" t="s">
        <v>480</v>
      </c>
      <c r="C114" s="372">
        <v>0</v>
      </c>
      <c r="D114" s="359">
        <v>-2.0939999999999999</v>
      </c>
      <c r="E114" s="360">
        <v>-0.21299999999999999</v>
      </c>
      <c r="F114" s="361">
        <v>-3.1E-2</v>
      </c>
      <c r="G114" s="373">
        <v>59</v>
      </c>
      <c r="H114" s="363">
        <v>0</v>
      </c>
      <c r="I114" s="363">
        <v>0</v>
      </c>
      <c r="J114" s="366">
        <v>6.7000000000000004E-2</v>
      </c>
      <c r="K114" s="1"/>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row>
    <row r="115" spans="1:41" ht="35.049999999999997" customHeight="1" x14ac:dyDescent="0.3">
      <c r="A115" s="370" t="s">
        <v>855</v>
      </c>
      <c r="B115" s="371" t="s">
        <v>480</v>
      </c>
      <c r="C115" s="372" t="s">
        <v>630</v>
      </c>
      <c r="D115" s="359">
        <v>0.84899999999999998</v>
      </c>
      <c r="E115" s="360">
        <v>0.10199999999999999</v>
      </c>
      <c r="F115" s="361">
        <v>1.2999999999999999E-2</v>
      </c>
      <c r="G115" s="373">
        <v>2.29</v>
      </c>
      <c r="H115" s="363">
        <v>0</v>
      </c>
      <c r="I115" s="363">
        <v>0</v>
      </c>
      <c r="J115" s="364">
        <v>0</v>
      </c>
      <c r="K115" s="1"/>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row>
    <row r="116" spans="1:41" ht="35.049999999999997" customHeight="1" x14ac:dyDescent="0.3">
      <c r="A116" s="370" t="s">
        <v>856</v>
      </c>
      <c r="B116" s="371" t="s">
        <v>480</v>
      </c>
      <c r="C116" s="372">
        <v>2</v>
      </c>
      <c r="D116" s="359">
        <v>0.84899999999999998</v>
      </c>
      <c r="E116" s="360">
        <v>0.10199999999999999</v>
      </c>
      <c r="F116" s="361">
        <v>1.2999999999999999E-2</v>
      </c>
      <c r="G116" s="363">
        <v>0</v>
      </c>
      <c r="H116" s="363">
        <v>0</v>
      </c>
      <c r="I116" s="363">
        <v>0</v>
      </c>
      <c r="J116" s="364">
        <v>0</v>
      </c>
      <c r="K116" s="1"/>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row>
    <row r="117" spans="1:41" ht="35.049999999999997" customHeight="1" x14ac:dyDescent="0.3">
      <c r="A117" s="370" t="s">
        <v>857</v>
      </c>
      <c r="B117" s="371" t="s">
        <v>480</v>
      </c>
      <c r="C117" s="372" t="s">
        <v>631</v>
      </c>
      <c r="D117" s="359">
        <v>0.97</v>
      </c>
      <c r="E117" s="360">
        <v>0.11600000000000001</v>
      </c>
      <c r="F117" s="361">
        <v>1.4999999999999999E-2</v>
      </c>
      <c r="G117" s="373">
        <v>0.78</v>
      </c>
      <c r="H117" s="363">
        <v>0</v>
      </c>
      <c r="I117" s="363">
        <v>0</v>
      </c>
      <c r="J117" s="364">
        <v>0</v>
      </c>
    </row>
    <row r="118" spans="1:41" ht="35.049999999999997" customHeight="1" x14ac:dyDescent="0.3">
      <c r="A118" s="370" t="s">
        <v>858</v>
      </c>
      <c r="B118" s="371" t="s">
        <v>480</v>
      </c>
      <c r="C118" s="372" t="s">
        <v>631</v>
      </c>
      <c r="D118" s="359">
        <v>0.97</v>
      </c>
      <c r="E118" s="360">
        <v>0.11600000000000001</v>
      </c>
      <c r="F118" s="361">
        <v>1.4999999999999999E-2</v>
      </c>
      <c r="G118" s="373">
        <v>1.51</v>
      </c>
      <c r="H118" s="363">
        <v>0</v>
      </c>
      <c r="I118" s="363">
        <v>0</v>
      </c>
      <c r="J118" s="364">
        <v>0</v>
      </c>
    </row>
    <row r="119" spans="1:41" ht="35.049999999999997" customHeight="1" x14ac:dyDescent="0.3">
      <c r="A119" s="370" t="s">
        <v>859</v>
      </c>
      <c r="B119" s="371" t="s">
        <v>480</v>
      </c>
      <c r="C119" s="372" t="s">
        <v>631</v>
      </c>
      <c r="D119" s="359">
        <v>0.97</v>
      </c>
      <c r="E119" s="360">
        <v>0.11600000000000001</v>
      </c>
      <c r="F119" s="361">
        <v>1.4999999999999999E-2</v>
      </c>
      <c r="G119" s="373">
        <v>4.6100000000000003</v>
      </c>
      <c r="H119" s="363">
        <v>0</v>
      </c>
      <c r="I119" s="363">
        <v>0</v>
      </c>
      <c r="J119" s="364">
        <v>0</v>
      </c>
    </row>
    <row r="120" spans="1:41" ht="35.049999999999997" customHeight="1" x14ac:dyDescent="0.3">
      <c r="A120" s="370" t="s">
        <v>860</v>
      </c>
      <c r="B120" s="371" t="s">
        <v>480</v>
      </c>
      <c r="C120" s="372" t="s">
        <v>631</v>
      </c>
      <c r="D120" s="359">
        <v>0.97</v>
      </c>
      <c r="E120" s="360">
        <v>0.11600000000000001</v>
      </c>
      <c r="F120" s="361">
        <v>1.4999999999999999E-2</v>
      </c>
      <c r="G120" s="373">
        <v>10.31</v>
      </c>
      <c r="H120" s="363">
        <v>0</v>
      </c>
      <c r="I120" s="363">
        <v>0</v>
      </c>
      <c r="J120" s="364">
        <v>0</v>
      </c>
    </row>
    <row r="121" spans="1:41" ht="35.049999999999997" customHeight="1" x14ac:dyDescent="0.3">
      <c r="A121" s="370" t="s">
        <v>861</v>
      </c>
      <c r="B121" s="371" t="s">
        <v>480</v>
      </c>
      <c r="C121" s="372" t="s">
        <v>631</v>
      </c>
      <c r="D121" s="359">
        <v>0.97</v>
      </c>
      <c r="E121" s="360">
        <v>0.11600000000000001</v>
      </c>
      <c r="F121" s="361">
        <v>1.4999999999999999E-2</v>
      </c>
      <c r="G121" s="373">
        <v>29.62</v>
      </c>
      <c r="H121" s="363">
        <v>0</v>
      </c>
      <c r="I121" s="363">
        <v>0</v>
      </c>
      <c r="J121" s="364">
        <v>0</v>
      </c>
    </row>
    <row r="122" spans="1:41" ht="35.049999999999997" customHeight="1" x14ac:dyDescent="0.3">
      <c r="A122" s="370" t="s">
        <v>582</v>
      </c>
      <c r="B122" s="371" t="s">
        <v>480</v>
      </c>
      <c r="C122" s="372">
        <v>4</v>
      </c>
      <c r="D122" s="359">
        <v>0.97</v>
      </c>
      <c r="E122" s="360">
        <v>0.11600000000000001</v>
      </c>
      <c r="F122" s="361">
        <v>1.4999999999999999E-2</v>
      </c>
      <c r="G122" s="363">
        <v>0</v>
      </c>
      <c r="H122" s="363">
        <v>0</v>
      </c>
      <c r="I122" s="363">
        <v>0</v>
      </c>
      <c r="J122" s="364">
        <v>0</v>
      </c>
    </row>
    <row r="123" spans="1:41" ht="35.049999999999997" customHeight="1" x14ac:dyDescent="0.3">
      <c r="A123" s="370" t="s">
        <v>862</v>
      </c>
      <c r="B123" s="371" t="s">
        <v>480</v>
      </c>
      <c r="C123" s="372">
        <v>0</v>
      </c>
      <c r="D123" s="359">
        <v>0.748</v>
      </c>
      <c r="E123" s="360">
        <v>8.6999999999999994E-2</v>
      </c>
      <c r="F123" s="361">
        <v>1.2E-2</v>
      </c>
      <c r="G123" s="373">
        <v>1.49</v>
      </c>
      <c r="H123" s="373">
        <v>0.22</v>
      </c>
      <c r="I123" s="374">
        <v>0.52</v>
      </c>
      <c r="J123" s="366">
        <v>2.1000000000000001E-2</v>
      </c>
    </row>
    <row r="124" spans="1:41" ht="35.049999999999997" customHeight="1" x14ac:dyDescent="0.3">
      <c r="A124" s="370" t="s">
        <v>863</v>
      </c>
      <c r="B124" s="371" t="s">
        <v>480</v>
      </c>
      <c r="C124" s="372">
        <v>0</v>
      </c>
      <c r="D124" s="359">
        <v>0.748</v>
      </c>
      <c r="E124" s="360">
        <v>8.6999999999999994E-2</v>
      </c>
      <c r="F124" s="361">
        <v>1.2E-2</v>
      </c>
      <c r="G124" s="373">
        <v>44.8</v>
      </c>
      <c r="H124" s="373">
        <v>0.22</v>
      </c>
      <c r="I124" s="374">
        <v>0.52</v>
      </c>
      <c r="J124" s="366">
        <v>2.1000000000000001E-2</v>
      </c>
    </row>
    <row r="125" spans="1:41" ht="35.049999999999997" customHeight="1" x14ac:dyDescent="0.3">
      <c r="A125" s="370" t="s">
        <v>864</v>
      </c>
      <c r="B125" s="371" t="s">
        <v>480</v>
      </c>
      <c r="C125" s="372">
        <v>0</v>
      </c>
      <c r="D125" s="359">
        <v>0.748</v>
      </c>
      <c r="E125" s="360">
        <v>8.6999999999999994E-2</v>
      </c>
      <c r="F125" s="361">
        <v>1.2E-2</v>
      </c>
      <c r="G125" s="373">
        <v>99.91</v>
      </c>
      <c r="H125" s="373">
        <v>0.22</v>
      </c>
      <c r="I125" s="374">
        <v>0.52</v>
      </c>
      <c r="J125" s="366">
        <v>2.1000000000000001E-2</v>
      </c>
    </row>
    <row r="126" spans="1:41" ht="35.049999999999997" customHeight="1" x14ac:dyDescent="0.3">
      <c r="A126" s="370" t="s">
        <v>865</v>
      </c>
      <c r="B126" s="371" t="s">
        <v>480</v>
      </c>
      <c r="C126" s="372">
        <v>0</v>
      </c>
      <c r="D126" s="359">
        <v>0.748</v>
      </c>
      <c r="E126" s="360">
        <v>8.6999999999999994E-2</v>
      </c>
      <c r="F126" s="361">
        <v>1.2E-2</v>
      </c>
      <c r="G126" s="373">
        <v>152.21</v>
      </c>
      <c r="H126" s="373">
        <v>0.22</v>
      </c>
      <c r="I126" s="374">
        <v>0.52</v>
      </c>
      <c r="J126" s="366">
        <v>2.1000000000000001E-2</v>
      </c>
    </row>
    <row r="127" spans="1:41" ht="35.049999999999997" customHeight="1" x14ac:dyDescent="0.3">
      <c r="A127" s="370" t="s">
        <v>866</v>
      </c>
      <c r="B127" s="371" t="s">
        <v>480</v>
      </c>
      <c r="C127" s="372">
        <v>0</v>
      </c>
      <c r="D127" s="359">
        <v>0.748</v>
      </c>
      <c r="E127" s="360">
        <v>8.6999999999999994E-2</v>
      </c>
      <c r="F127" s="361">
        <v>1.2E-2</v>
      </c>
      <c r="G127" s="373">
        <v>389.63</v>
      </c>
      <c r="H127" s="373">
        <v>0.22</v>
      </c>
      <c r="I127" s="374">
        <v>0.52</v>
      </c>
      <c r="J127" s="366">
        <v>2.1000000000000001E-2</v>
      </c>
    </row>
    <row r="128" spans="1:41" ht="35.049999999999997" customHeight="1" x14ac:dyDescent="0.3">
      <c r="A128" s="370" t="s">
        <v>867</v>
      </c>
      <c r="B128" s="371" t="s">
        <v>480</v>
      </c>
      <c r="C128" s="372">
        <v>0</v>
      </c>
      <c r="D128" s="359">
        <v>0.76900000000000002</v>
      </c>
      <c r="E128" s="360">
        <v>7.9000000000000001E-2</v>
      </c>
      <c r="F128" s="361">
        <v>1.2E-2</v>
      </c>
      <c r="G128" s="373">
        <v>2.4500000000000002</v>
      </c>
      <c r="H128" s="373">
        <v>0.54</v>
      </c>
      <c r="I128" s="374">
        <v>0.88</v>
      </c>
      <c r="J128" s="366">
        <v>1.9E-2</v>
      </c>
    </row>
    <row r="129" spans="1:10" ht="35.049999999999997" customHeight="1" x14ac:dyDescent="0.3">
      <c r="A129" s="370" t="s">
        <v>868</v>
      </c>
      <c r="B129" s="371" t="s">
        <v>480</v>
      </c>
      <c r="C129" s="372">
        <v>0</v>
      </c>
      <c r="D129" s="359">
        <v>0.76900000000000002</v>
      </c>
      <c r="E129" s="360">
        <v>7.9000000000000001E-2</v>
      </c>
      <c r="F129" s="361">
        <v>1.2E-2</v>
      </c>
      <c r="G129" s="373">
        <v>74.739999999999995</v>
      </c>
      <c r="H129" s="373">
        <v>0.54</v>
      </c>
      <c r="I129" s="374">
        <v>0.88</v>
      </c>
      <c r="J129" s="366">
        <v>1.9E-2</v>
      </c>
    </row>
    <row r="130" spans="1:10" ht="35.049999999999997" customHeight="1" x14ac:dyDescent="0.3">
      <c r="A130" s="370" t="s">
        <v>869</v>
      </c>
      <c r="B130" s="371" t="s">
        <v>480</v>
      </c>
      <c r="C130" s="372">
        <v>0</v>
      </c>
      <c r="D130" s="359">
        <v>0.76900000000000002</v>
      </c>
      <c r="E130" s="360">
        <v>7.9000000000000001E-2</v>
      </c>
      <c r="F130" s="361">
        <v>1.2E-2</v>
      </c>
      <c r="G130" s="373">
        <v>166.73</v>
      </c>
      <c r="H130" s="373">
        <v>0.54</v>
      </c>
      <c r="I130" s="374">
        <v>0.88</v>
      </c>
      <c r="J130" s="366">
        <v>1.9E-2</v>
      </c>
    </row>
    <row r="131" spans="1:10" ht="35.049999999999997" customHeight="1" x14ac:dyDescent="0.3">
      <c r="A131" s="370" t="s">
        <v>870</v>
      </c>
      <c r="B131" s="371" t="s">
        <v>480</v>
      </c>
      <c r="C131" s="372">
        <v>0</v>
      </c>
      <c r="D131" s="359">
        <v>0.76900000000000002</v>
      </c>
      <c r="E131" s="360">
        <v>7.9000000000000001E-2</v>
      </c>
      <c r="F131" s="361">
        <v>1.2E-2</v>
      </c>
      <c r="G131" s="373">
        <v>254.03</v>
      </c>
      <c r="H131" s="373">
        <v>0.54</v>
      </c>
      <c r="I131" s="374">
        <v>0.88</v>
      </c>
      <c r="J131" s="366">
        <v>1.9E-2</v>
      </c>
    </row>
    <row r="132" spans="1:10" ht="35.049999999999997" customHeight="1" x14ac:dyDescent="0.3">
      <c r="A132" s="370" t="s">
        <v>871</v>
      </c>
      <c r="B132" s="371" t="s">
        <v>480</v>
      </c>
      <c r="C132" s="372">
        <v>0</v>
      </c>
      <c r="D132" s="359">
        <v>0.76900000000000002</v>
      </c>
      <c r="E132" s="360">
        <v>7.9000000000000001E-2</v>
      </c>
      <c r="F132" s="361">
        <v>1.2E-2</v>
      </c>
      <c r="G132" s="373">
        <v>650.32000000000005</v>
      </c>
      <c r="H132" s="373">
        <v>0.54</v>
      </c>
      <c r="I132" s="374">
        <v>0.88</v>
      </c>
      <c r="J132" s="366">
        <v>1.9E-2</v>
      </c>
    </row>
    <row r="133" spans="1:10" ht="35.049999999999997" customHeight="1" x14ac:dyDescent="0.3">
      <c r="A133" s="370" t="s">
        <v>872</v>
      </c>
      <c r="B133" s="371" t="s">
        <v>480</v>
      </c>
      <c r="C133" s="372">
        <v>0</v>
      </c>
      <c r="D133" s="359">
        <v>0.71899999999999997</v>
      </c>
      <c r="E133" s="360">
        <v>6.5000000000000002E-2</v>
      </c>
      <c r="F133" s="361">
        <v>0.01</v>
      </c>
      <c r="G133" s="373">
        <v>35.04</v>
      </c>
      <c r="H133" s="373">
        <v>0.65</v>
      </c>
      <c r="I133" s="374">
        <v>1.17</v>
      </c>
      <c r="J133" s="366">
        <v>1.7000000000000001E-2</v>
      </c>
    </row>
    <row r="134" spans="1:10" ht="35.049999999999997" customHeight="1" x14ac:dyDescent="0.3">
      <c r="A134" s="370" t="s">
        <v>873</v>
      </c>
      <c r="B134" s="371" t="s">
        <v>480</v>
      </c>
      <c r="C134" s="372">
        <v>0</v>
      </c>
      <c r="D134" s="359">
        <v>0.71899999999999997</v>
      </c>
      <c r="E134" s="360">
        <v>6.5000000000000002E-2</v>
      </c>
      <c r="F134" s="361">
        <v>0.01</v>
      </c>
      <c r="G134" s="373">
        <v>514.28</v>
      </c>
      <c r="H134" s="373">
        <v>0.65</v>
      </c>
      <c r="I134" s="374">
        <v>1.17</v>
      </c>
      <c r="J134" s="366">
        <v>1.7000000000000001E-2</v>
      </c>
    </row>
    <row r="135" spans="1:10" ht="35.049999999999997" customHeight="1" x14ac:dyDescent="0.3">
      <c r="A135" s="370" t="s">
        <v>874</v>
      </c>
      <c r="B135" s="371" t="s">
        <v>480</v>
      </c>
      <c r="C135" s="372">
        <v>0</v>
      </c>
      <c r="D135" s="359">
        <v>0.71899999999999997</v>
      </c>
      <c r="E135" s="360">
        <v>6.5000000000000002E-2</v>
      </c>
      <c r="F135" s="361">
        <v>0.01</v>
      </c>
      <c r="G135" s="373">
        <v>1645.53</v>
      </c>
      <c r="H135" s="373">
        <v>0.65</v>
      </c>
      <c r="I135" s="374">
        <v>1.17</v>
      </c>
      <c r="J135" s="366">
        <v>1.7000000000000001E-2</v>
      </c>
    </row>
    <row r="136" spans="1:10" ht="35.049999999999997" customHeight="1" x14ac:dyDescent="0.3">
      <c r="A136" s="370" t="s">
        <v>875</v>
      </c>
      <c r="B136" s="371" t="s">
        <v>480</v>
      </c>
      <c r="C136" s="372">
        <v>0</v>
      </c>
      <c r="D136" s="359">
        <v>0.71899999999999997</v>
      </c>
      <c r="E136" s="360">
        <v>6.5000000000000002E-2</v>
      </c>
      <c r="F136" s="361">
        <v>0.01</v>
      </c>
      <c r="G136" s="373">
        <v>2978.2</v>
      </c>
      <c r="H136" s="373">
        <v>0.65</v>
      </c>
      <c r="I136" s="374">
        <v>1.17</v>
      </c>
      <c r="J136" s="366">
        <v>1.7000000000000001E-2</v>
      </c>
    </row>
    <row r="137" spans="1:10" ht="35.049999999999997" customHeight="1" x14ac:dyDescent="0.3">
      <c r="A137" s="370" t="s">
        <v>876</v>
      </c>
      <c r="B137" s="371" t="s">
        <v>480</v>
      </c>
      <c r="C137" s="372">
        <v>0</v>
      </c>
      <c r="D137" s="359">
        <v>0.71899999999999997</v>
      </c>
      <c r="E137" s="360">
        <v>6.5000000000000002E-2</v>
      </c>
      <c r="F137" s="361">
        <v>0.01</v>
      </c>
      <c r="G137" s="373">
        <v>7842</v>
      </c>
      <c r="H137" s="373">
        <v>0.65</v>
      </c>
      <c r="I137" s="374">
        <v>1.17</v>
      </c>
      <c r="J137" s="366">
        <v>1.7000000000000001E-2</v>
      </c>
    </row>
    <row r="138" spans="1:10" ht="35.049999999999997" customHeight="1" x14ac:dyDescent="0.3">
      <c r="A138" s="370" t="s">
        <v>583</v>
      </c>
      <c r="B138" s="371" t="s">
        <v>480</v>
      </c>
      <c r="C138" s="372" t="s">
        <v>632</v>
      </c>
      <c r="D138" s="367">
        <v>1.869</v>
      </c>
      <c r="E138" s="368">
        <v>0.25</v>
      </c>
      <c r="F138" s="369">
        <v>0.19400000000000001</v>
      </c>
      <c r="G138" s="363">
        <v>0</v>
      </c>
      <c r="H138" s="363">
        <v>0</v>
      </c>
      <c r="I138" s="363">
        <v>0</v>
      </c>
      <c r="J138" s="364">
        <v>0</v>
      </c>
    </row>
    <row r="139" spans="1:10" ht="35.049999999999997" customHeight="1" x14ac:dyDescent="0.3">
      <c r="A139" s="370" t="s">
        <v>692</v>
      </c>
      <c r="B139" s="371" t="s">
        <v>480</v>
      </c>
      <c r="C139" s="372" t="s">
        <v>710</v>
      </c>
      <c r="D139" s="359">
        <v>-1.0589999999999999</v>
      </c>
      <c r="E139" s="360">
        <v>-0.127</v>
      </c>
      <c r="F139" s="361">
        <v>-1.7000000000000001E-2</v>
      </c>
      <c r="G139" s="363">
        <v>0</v>
      </c>
      <c r="H139" s="363">
        <v>0</v>
      </c>
      <c r="I139" s="363">
        <v>0</v>
      </c>
      <c r="J139" s="364">
        <v>0</v>
      </c>
    </row>
    <row r="140" spans="1:10" ht="35.049999999999997" customHeight="1" x14ac:dyDescent="0.3">
      <c r="A140" s="370" t="s">
        <v>693</v>
      </c>
      <c r="B140" s="371" t="s">
        <v>480</v>
      </c>
      <c r="C140" s="372">
        <v>8</v>
      </c>
      <c r="D140" s="359">
        <v>-1.169</v>
      </c>
      <c r="E140" s="360">
        <v>-0.13800000000000001</v>
      </c>
      <c r="F140" s="361">
        <v>-1.7999999999999999E-2</v>
      </c>
      <c r="G140" s="363">
        <v>0</v>
      </c>
      <c r="H140" s="363">
        <v>0</v>
      </c>
      <c r="I140" s="363">
        <v>0</v>
      </c>
      <c r="J140" s="364">
        <v>0</v>
      </c>
    </row>
    <row r="141" spans="1:10" ht="35.049999999999997" customHeight="1" x14ac:dyDescent="0.3">
      <c r="A141" s="370" t="s">
        <v>694</v>
      </c>
      <c r="B141" s="371" t="s">
        <v>480</v>
      </c>
      <c r="C141" s="372">
        <v>0</v>
      </c>
      <c r="D141" s="359">
        <v>-1.0589999999999999</v>
      </c>
      <c r="E141" s="360">
        <v>-0.127</v>
      </c>
      <c r="F141" s="361">
        <v>-1.7000000000000001E-2</v>
      </c>
      <c r="G141" s="363">
        <v>0</v>
      </c>
      <c r="H141" s="363">
        <v>0</v>
      </c>
      <c r="I141" s="363">
        <v>0</v>
      </c>
      <c r="J141" s="366">
        <v>2.7E-2</v>
      </c>
    </row>
    <row r="142" spans="1:10" ht="35.049999999999997" customHeight="1" x14ac:dyDescent="0.3">
      <c r="A142" s="370" t="s">
        <v>695</v>
      </c>
      <c r="B142" s="371" t="s">
        <v>480</v>
      </c>
      <c r="C142" s="372">
        <v>0</v>
      </c>
      <c r="D142" s="359">
        <v>-1.169</v>
      </c>
      <c r="E142" s="360">
        <v>-0.13800000000000001</v>
      </c>
      <c r="F142" s="361">
        <v>-1.7999999999999999E-2</v>
      </c>
      <c r="G142" s="363">
        <v>0</v>
      </c>
      <c r="H142" s="363">
        <v>0</v>
      </c>
      <c r="I142" s="363">
        <v>0</v>
      </c>
      <c r="J142" s="366">
        <v>3.2000000000000001E-2</v>
      </c>
    </row>
    <row r="143" spans="1:10" ht="35.049999999999997" customHeight="1" x14ac:dyDescent="0.3">
      <c r="A143" s="370" t="s">
        <v>696</v>
      </c>
      <c r="B143" s="371" t="s">
        <v>480</v>
      </c>
      <c r="C143" s="372">
        <v>0</v>
      </c>
      <c r="D143" s="359">
        <v>-1.387</v>
      </c>
      <c r="E143" s="360">
        <v>-0.14099999999999999</v>
      </c>
      <c r="F143" s="361">
        <v>-2.1000000000000001E-2</v>
      </c>
      <c r="G143" s="373">
        <v>39.08</v>
      </c>
      <c r="H143" s="363">
        <v>0</v>
      </c>
      <c r="I143" s="363">
        <v>0</v>
      </c>
      <c r="J143" s="366">
        <v>4.3999999999999997E-2</v>
      </c>
    </row>
    <row r="144" spans="1:10" ht="35.049999999999997" customHeight="1" x14ac:dyDescent="0.3">
      <c r="A144" s="370" t="s">
        <v>877</v>
      </c>
      <c r="B144" s="371" t="s">
        <v>480</v>
      </c>
      <c r="C144" s="372" t="s">
        <v>630</v>
      </c>
      <c r="D144" s="359">
        <v>0.43099999999999999</v>
      </c>
      <c r="E144" s="360">
        <v>5.1999999999999998E-2</v>
      </c>
      <c r="F144" s="361">
        <v>7.0000000000000001E-3</v>
      </c>
      <c r="G144" s="373">
        <v>1.23</v>
      </c>
      <c r="H144" s="363">
        <v>0</v>
      </c>
      <c r="I144" s="363">
        <v>0</v>
      </c>
      <c r="J144" s="364">
        <v>0</v>
      </c>
    </row>
    <row r="145" spans="1:10" ht="35.049999999999997" customHeight="1" x14ac:dyDescent="0.3">
      <c r="A145" s="370" t="s">
        <v>878</v>
      </c>
      <c r="B145" s="371" t="s">
        <v>480</v>
      </c>
      <c r="C145" s="372">
        <v>2</v>
      </c>
      <c r="D145" s="359">
        <v>0.43099999999999999</v>
      </c>
      <c r="E145" s="360">
        <v>5.1999999999999998E-2</v>
      </c>
      <c r="F145" s="361">
        <v>7.0000000000000001E-3</v>
      </c>
      <c r="G145" s="363">
        <v>0</v>
      </c>
      <c r="H145" s="363">
        <v>0</v>
      </c>
      <c r="I145" s="363">
        <v>0</v>
      </c>
      <c r="J145" s="364">
        <v>0</v>
      </c>
    </row>
    <row r="146" spans="1:10" ht="35.049999999999997" customHeight="1" x14ac:dyDescent="0.3">
      <c r="A146" s="370" t="s">
        <v>879</v>
      </c>
      <c r="B146" s="371" t="s">
        <v>480</v>
      </c>
      <c r="C146" s="372" t="s">
        <v>631</v>
      </c>
      <c r="D146" s="359">
        <v>0.49299999999999999</v>
      </c>
      <c r="E146" s="360">
        <v>5.8999999999999997E-2</v>
      </c>
      <c r="F146" s="361">
        <v>8.0000000000000002E-3</v>
      </c>
      <c r="G146" s="373">
        <v>0.42</v>
      </c>
      <c r="H146" s="363">
        <v>0</v>
      </c>
      <c r="I146" s="363">
        <v>0</v>
      </c>
      <c r="J146" s="364">
        <v>0</v>
      </c>
    </row>
    <row r="147" spans="1:10" ht="35.049999999999997" customHeight="1" x14ac:dyDescent="0.3">
      <c r="A147" s="370" t="s">
        <v>880</v>
      </c>
      <c r="B147" s="371" t="s">
        <v>480</v>
      </c>
      <c r="C147" s="372" t="s">
        <v>631</v>
      </c>
      <c r="D147" s="359">
        <v>0.49299999999999999</v>
      </c>
      <c r="E147" s="360">
        <v>5.8999999999999997E-2</v>
      </c>
      <c r="F147" s="361">
        <v>8.0000000000000002E-3</v>
      </c>
      <c r="G147" s="373">
        <v>0.79</v>
      </c>
      <c r="H147" s="363">
        <v>0</v>
      </c>
      <c r="I147" s="363">
        <v>0</v>
      </c>
      <c r="J147" s="364">
        <v>0</v>
      </c>
    </row>
    <row r="148" spans="1:10" ht="35.049999999999997" customHeight="1" x14ac:dyDescent="0.3">
      <c r="A148" s="370" t="s">
        <v>881</v>
      </c>
      <c r="B148" s="371" t="s">
        <v>480</v>
      </c>
      <c r="C148" s="372" t="s">
        <v>631</v>
      </c>
      <c r="D148" s="359">
        <v>0.49299999999999999</v>
      </c>
      <c r="E148" s="360">
        <v>5.8999999999999997E-2</v>
      </c>
      <c r="F148" s="361">
        <v>8.0000000000000002E-3</v>
      </c>
      <c r="G148" s="373">
        <v>2.37</v>
      </c>
      <c r="H148" s="363">
        <v>0</v>
      </c>
      <c r="I148" s="363">
        <v>0</v>
      </c>
      <c r="J148" s="364">
        <v>0</v>
      </c>
    </row>
    <row r="149" spans="1:10" ht="35.049999999999997" customHeight="1" x14ac:dyDescent="0.3">
      <c r="A149" s="370" t="s">
        <v>882</v>
      </c>
      <c r="B149" s="371" t="s">
        <v>480</v>
      </c>
      <c r="C149" s="372" t="s">
        <v>631</v>
      </c>
      <c r="D149" s="359">
        <v>0.49299999999999999</v>
      </c>
      <c r="E149" s="360">
        <v>5.8999999999999997E-2</v>
      </c>
      <c r="F149" s="361">
        <v>8.0000000000000002E-3</v>
      </c>
      <c r="G149" s="373">
        <v>5.27</v>
      </c>
      <c r="H149" s="363">
        <v>0</v>
      </c>
      <c r="I149" s="363">
        <v>0</v>
      </c>
      <c r="J149" s="364">
        <v>0</v>
      </c>
    </row>
    <row r="150" spans="1:10" ht="35.049999999999997" customHeight="1" x14ac:dyDescent="0.3">
      <c r="A150" s="370" t="s">
        <v>883</v>
      </c>
      <c r="B150" s="371" t="s">
        <v>480</v>
      </c>
      <c r="C150" s="372" t="s">
        <v>631</v>
      </c>
      <c r="D150" s="359">
        <v>0.49299999999999999</v>
      </c>
      <c r="E150" s="360">
        <v>5.8999999999999997E-2</v>
      </c>
      <c r="F150" s="361">
        <v>8.0000000000000002E-3</v>
      </c>
      <c r="G150" s="373">
        <v>15.08</v>
      </c>
      <c r="H150" s="363">
        <v>0</v>
      </c>
      <c r="I150" s="363">
        <v>0</v>
      </c>
      <c r="J150" s="364">
        <v>0</v>
      </c>
    </row>
    <row r="151" spans="1:10" ht="35.049999999999997" customHeight="1" x14ac:dyDescent="0.3">
      <c r="A151" s="370" t="s">
        <v>584</v>
      </c>
      <c r="B151" s="371" t="s">
        <v>480</v>
      </c>
      <c r="C151" s="372">
        <v>4</v>
      </c>
      <c r="D151" s="359">
        <v>0.49299999999999999</v>
      </c>
      <c r="E151" s="360">
        <v>5.8999999999999997E-2</v>
      </c>
      <c r="F151" s="361">
        <v>8.0000000000000002E-3</v>
      </c>
      <c r="G151" s="363">
        <v>0</v>
      </c>
      <c r="H151" s="363">
        <v>0</v>
      </c>
      <c r="I151" s="363">
        <v>0</v>
      </c>
      <c r="J151" s="364">
        <v>0</v>
      </c>
    </row>
    <row r="152" spans="1:10" ht="35.049999999999997" customHeight="1" x14ac:dyDescent="0.3">
      <c r="A152" s="370" t="s">
        <v>884</v>
      </c>
      <c r="B152" s="371" t="s">
        <v>480</v>
      </c>
      <c r="C152" s="372">
        <v>0</v>
      </c>
      <c r="D152" s="359">
        <v>0.38</v>
      </c>
      <c r="E152" s="360">
        <v>4.3999999999999997E-2</v>
      </c>
      <c r="F152" s="361">
        <v>6.0000000000000001E-3</v>
      </c>
      <c r="G152" s="373">
        <v>0.78</v>
      </c>
      <c r="H152" s="373">
        <v>0.11</v>
      </c>
      <c r="I152" s="374">
        <v>0.26</v>
      </c>
      <c r="J152" s="366">
        <v>1.0999999999999999E-2</v>
      </c>
    </row>
    <row r="153" spans="1:10" ht="35.049999999999997" customHeight="1" x14ac:dyDescent="0.3">
      <c r="A153" s="370" t="s">
        <v>885</v>
      </c>
      <c r="B153" s="371" t="s">
        <v>480</v>
      </c>
      <c r="C153" s="372">
        <v>0</v>
      </c>
      <c r="D153" s="359">
        <v>0.38</v>
      </c>
      <c r="E153" s="360">
        <v>4.3999999999999997E-2</v>
      </c>
      <c r="F153" s="361">
        <v>6.0000000000000001E-3</v>
      </c>
      <c r="G153" s="373">
        <v>22.79</v>
      </c>
      <c r="H153" s="373">
        <v>0.11</v>
      </c>
      <c r="I153" s="374">
        <v>0.26</v>
      </c>
      <c r="J153" s="366">
        <v>1.0999999999999999E-2</v>
      </c>
    </row>
    <row r="154" spans="1:10" ht="35.049999999999997" customHeight="1" x14ac:dyDescent="0.3">
      <c r="A154" s="370" t="s">
        <v>886</v>
      </c>
      <c r="B154" s="371" t="s">
        <v>480</v>
      </c>
      <c r="C154" s="372">
        <v>0</v>
      </c>
      <c r="D154" s="359">
        <v>0.38</v>
      </c>
      <c r="E154" s="360">
        <v>4.3999999999999997E-2</v>
      </c>
      <c r="F154" s="361">
        <v>6.0000000000000001E-3</v>
      </c>
      <c r="G154" s="373">
        <v>50.79</v>
      </c>
      <c r="H154" s="373">
        <v>0.11</v>
      </c>
      <c r="I154" s="374">
        <v>0.26</v>
      </c>
      <c r="J154" s="366">
        <v>1.0999999999999999E-2</v>
      </c>
    </row>
    <row r="155" spans="1:10" ht="35.049999999999997" customHeight="1" x14ac:dyDescent="0.3">
      <c r="A155" s="370" t="s">
        <v>887</v>
      </c>
      <c r="B155" s="371" t="s">
        <v>480</v>
      </c>
      <c r="C155" s="372">
        <v>0</v>
      </c>
      <c r="D155" s="359">
        <v>0.38</v>
      </c>
      <c r="E155" s="360">
        <v>4.3999999999999997E-2</v>
      </c>
      <c r="F155" s="361">
        <v>6.0000000000000001E-3</v>
      </c>
      <c r="G155" s="373">
        <v>77.36</v>
      </c>
      <c r="H155" s="373">
        <v>0.11</v>
      </c>
      <c r="I155" s="374">
        <v>0.26</v>
      </c>
      <c r="J155" s="366">
        <v>1.0999999999999999E-2</v>
      </c>
    </row>
    <row r="156" spans="1:10" ht="35.049999999999997" customHeight="1" x14ac:dyDescent="0.3">
      <c r="A156" s="370" t="s">
        <v>888</v>
      </c>
      <c r="B156" s="371" t="s">
        <v>480</v>
      </c>
      <c r="C156" s="372">
        <v>0</v>
      </c>
      <c r="D156" s="359">
        <v>0.38</v>
      </c>
      <c r="E156" s="360">
        <v>4.3999999999999997E-2</v>
      </c>
      <c r="F156" s="361">
        <v>6.0000000000000001E-3</v>
      </c>
      <c r="G156" s="373">
        <v>198</v>
      </c>
      <c r="H156" s="373">
        <v>0.11</v>
      </c>
      <c r="I156" s="374">
        <v>0.26</v>
      </c>
      <c r="J156" s="366">
        <v>1.0999999999999999E-2</v>
      </c>
    </row>
    <row r="157" spans="1:10" ht="35.049999999999997" customHeight="1" x14ac:dyDescent="0.3">
      <c r="A157" s="370" t="s">
        <v>889</v>
      </c>
      <c r="B157" s="371" t="s">
        <v>480</v>
      </c>
      <c r="C157" s="372">
        <v>0</v>
      </c>
      <c r="D157" s="359">
        <v>0.39100000000000001</v>
      </c>
      <c r="E157" s="360">
        <v>0.04</v>
      </c>
      <c r="F157" s="361">
        <v>6.0000000000000001E-3</v>
      </c>
      <c r="G157" s="373">
        <v>1.27</v>
      </c>
      <c r="H157" s="373">
        <v>0.27</v>
      </c>
      <c r="I157" s="374">
        <v>0.45</v>
      </c>
      <c r="J157" s="366">
        <v>0.01</v>
      </c>
    </row>
    <row r="158" spans="1:10" ht="35.049999999999997" customHeight="1" x14ac:dyDescent="0.3">
      <c r="A158" s="370" t="s">
        <v>890</v>
      </c>
      <c r="B158" s="371" t="s">
        <v>480</v>
      </c>
      <c r="C158" s="372">
        <v>0</v>
      </c>
      <c r="D158" s="359">
        <v>0.39100000000000001</v>
      </c>
      <c r="E158" s="360">
        <v>0.04</v>
      </c>
      <c r="F158" s="361">
        <v>6.0000000000000001E-3</v>
      </c>
      <c r="G158" s="373">
        <v>38</v>
      </c>
      <c r="H158" s="373">
        <v>0.27</v>
      </c>
      <c r="I158" s="374">
        <v>0.45</v>
      </c>
      <c r="J158" s="366">
        <v>0.01</v>
      </c>
    </row>
    <row r="159" spans="1:10" ht="35.049999999999997" customHeight="1" x14ac:dyDescent="0.3">
      <c r="A159" s="370" t="s">
        <v>891</v>
      </c>
      <c r="B159" s="371" t="s">
        <v>480</v>
      </c>
      <c r="C159" s="372">
        <v>0</v>
      </c>
      <c r="D159" s="359">
        <v>0.39100000000000001</v>
      </c>
      <c r="E159" s="360">
        <v>0.04</v>
      </c>
      <c r="F159" s="361">
        <v>6.0000000000000001E-3</v>
      </c>
      <c r="G159" s="373">
        <v>84.74</v>
      </c>
      <c r="H159" s="373">
        <v>0.27</v>
      </c>
      <c r="I159" s="374">
        <v>0.45</v>
      </c>
      <c r="J159" s="366">
        <v>0.01</v>
      </c>
    </row>
    <row r="160" spans="1:10" ht="35.049999999999997" customHeight="1" x14ac:dyDescent="0.3">
      <c r="A160" s="370" t="s">
        <v>892</v>
      </c>
      <c r="B160" s="371" t="s">
        <v>480</v>
      </c>
      <c r="C160" s="372">
        <v>0</v>
      </c>
      <c r="D160" s="359">
        <v>0.39100000000000001</v>
      </c>
      <c r="E160" s="360">
        <v>0.04</v>
      </c>
      <c r="F160" s="361">
        <v>6.0000000000000001E-3</v>
      </c>
      <c r="G160" s="373">
        <v>129.1</v>
      </c>
      <c r="H160" s="373">
        <v>0.27</v>
      </c>
      <c r="I160" s="374">
        <v>0.45</v>
      </c>
      <c r="J160" s="366">
        <v>0.01</v>
      </c>
    </row>
    <row r="161" spans="1:10" ht="35.049999999999997" customHeight="1" x14ac:dyDescent="0.3">
      <c r="A161" s="370" t="s">
        <v>893</v>
      </c>
      <c r="B161" s="371" t="s">
        <v>480</v>
      </c>
      <c r="C161" s="372">
        <v>0</v>
      </c>
      <c r="D161" s="359">
        <v>0.39100000000000001</v>
      </c>
      <c r="E161" s="360">
        <v>0.04</v>
      </c>
      <c r="F161" s="361">
        <v>6.0000000000000001E-3</v>
      </c>
      <c r="G161" s="373">
        <v>330.45</v>
      </c>
      <c r="H161" s="373">
        <v>0.27</v>
      </c>
      <c r="I161" s="374">
        <v>0.45</v>
      </c>
      <c r="J161" s="366">
        <v>0.01</v>
      </c>
    </row>
    <row r="162" spans="1:10" ht="35.049999999999997" customHeight="1" x14ac:dyDescent="0.3">
      <c r="A162" s="370" t="s">
        <v>894</v>
      </c>
      <c r="B162" s="371" t="s">
        <v>480</v>
      </c>
      <c r="C162" s="372">
        <v>0</v>
      </c>
      <c r="D162" s="359">
        <v>0.36499999999999999</v>
      </c>
      <c r="E162" s="360">
        <v>3.3000000000000002E-2</v>
      </c>
      <c r="F162" s="361">
        <v>5.0000000000000001E-3</v>
      </c>
      <c r="G162" s="373">
        <v>17.829999999999998</v>
      </c>
      <c r="H162" s="373">
        <v>0.33</v>
      </c>
      <c r="I162" s="374">
        <v>0.59</v>
      </c>
      <c r="J162" s="366">
        <v>8.0000000000000002E-3</v>
      </c>
    </row>
    <row r="163" spans="1:10" ht="35.049999999999997" customHeight="1" x14ac:dyDescent="0.3">
      <c r="A163" s="370" t="s">
        <v>895</v>
      </c>
      <c r="B163" s="371" t="s">
        <v>480</v>
      </c>
      <c r="C163" s="372">
        <v>0</v>
      </c>
      <c r="D163" s="359">
        <v>0.36499999999999999</v>
      </c>
      <c r="E163" s="360">
        <v>3.3000000000000002E-2</v>
      </c>
      <c r="F163" s="361">
        <v>5.0000000000000001E-3</v>
      </c>
      <c r="G163" s="373">
        <v>261.33</v>
      </c>
      <c r="H163" s="373">
        <v>0.33</v>
      </c>
      <c r="I163" s="374">
        <v>0.59</v>
      </c>
      <c r="J163" s="366">
        <v>8.0000000000000002E-3</v>
      </c>
    </row>
    <row r="164" spans="1:10" ht="35.049999999999997" customHeight="1" x14ac:dyDescent="0.3">
      <c r="A164" s="370" t="s">
        <v>896</v>
      </c>
      <c r="B164" s="371" t="s">
        <v>480</v>
      </c>
      <c r="C164" s="372">
        <v>0</v>
      </c>
      <c r="D164" s="359">
        <v>0.36499999999999999</v>
      </c>
      <c r="E164" s="360">
        <v>3.3000000000000002E-2</v>
      </c>
      <c r="F164" s="361">
        <v>5.0000000000000001E-3</v>
      </c>
      <c r="G164" s="373">
        <v>836.11</v>
      </c>
      <c r="H164" s="373">
        <v>0.33</v>
      </c>
      <c r="I164" s="374">
        <v>0.59</v>
      </c>
      <c r="J164" s="366">
        <v>8.0000000000000002E-3</v>
      </c>
    </row>
    <row r="165" spans="1:10" ht="35.049999999999997" customHeight="1" x14ac:dyDescent="0.3">
      <c r="A165" s="370" t="s">
        <v>897</v>
      </c>
      <c r="B165" s="371" t="s">
        <v>480</v>
      </c>
      <c r="C165" s="372">
        <v>0</v>
      </c>
      <c r="D165" s="359">
        <v>0.36499999999999999</v>
      </c>
      <c r="E165" s="360">
        <v>3.3000000000000002E-2</v>
      </c>
      <c r="F165" s="361">
        <v>5.0000000000000001E-3</v>
      </c>
      <c r="G165" s="373">
        <v>1513.23</v>
      </c>
      <c r="H165" s="373">
        <v>0.33</v>
      </c>
      <c r="I165" s="374">
        <v>0.59</v>
      </c>
      <c r="J165" s="366">
        <v>8.0000000000000002E-3</v>
      </c>
    </row>
    <row r="166" spans="1:10" ht="35.049999999999997" customHeight="1" x14ac:dyDescent="0.3">
      <c r="A166" s="370" t="s">
        <v>898</v>
      </c>
      <c r="B166" s="371" t="s">
        <v>480</v>
      </c>
      <c r="C166" s="372">
        <v>0</v>
      </c>
      <c r="D166" s="359">
        <v>0.36499999999999999</v>
      </c>
      <c r="E166" s="360">
        <v>3.3000000000000002E-2</v>
      </c>
      <c r="F166" s="361">
        <v>5.0000000000000001E-3</v>
      </c>
      <c r="G166" s="373">
        <v>3984.49</v>
      </c>
      <c r="H166" s="373">
        <v>0.33</v>
      </c>
      <c r="I166" s="374">
        <v>0.59</v>
      </c>
      <c r="J166" s="366">
        <v>8.0000000000000002E-3</v>
      </c>
    </row>
    <row r="167" spans="1:10" ht="35.049999999999997" customHeight="1" x14ac:dyDescent="0.3">
      <c r="A167" s="370" t="s">
        <v>585</v>
      </c>
      <c r="B167" s="371" t="s">
        <v>480</v>
      </c>
      <c r="C167" s="372" t="s">
        <v>632</v>
      </c>
      <c r="D167" s="367">
        <v>0.95</v>
      </c>
      <c r="E167" s="368">
        <v>0.127</v>
      </c>
      <c r="F167" s="369">
        <v>9.9000000000000005E-2</v>
      </c>
      <c r="G167" s="363">
        <v>0</v>
      </c>
      <c r="H167" s="363">
        <v>0</v>
      </c>
      <c r="I167" s="363">
        <v>0</v>
      </c>
      <c r="J167" s="364">
        <v>0</v>
      </c>
    </row>
    <row r="168" spans="1:10" ht="35.049999999999997" customHeight="1" x14ac:dyDescent="0.3">
      <c r="A168" s="370" t="s">
        <v>697</v>
      </c>
      <c r="B168" s="371" t="s">
        <v>480</v>
      </c>
      <c r="C168" s="372" t="s">
        <v>710</v>
      </c>
      <c r="D168" s="359">
        <v>-0.53800000000000003</v>
      </c>
      <c r="E168" s="360">
        <v>-6.5000000000000002E-2</v>
      </c>
      <c r="F168" s="361">
        <v>-8.9999999999999993E-3</v>
      </c>
      <c r="G168" s="363">
        <v>0</v>
      </c>
      <c r="H168" s="363">
        <v>0</v>
      </c>
      <c r="I168" s="363">
        <v>0</v>
      </c>
      <c r="J168" s="364">
        <v>0</v>
      </c>
    </row>
    <row r="169" spans="1:10" ht="35.049999999999997" customHeight="1" x14ac:dyDescent="0.3">
      <c r="A169" s="370" t="s">
        <v>698</v>
      </c>
      <c r="B169" s="371" t="s">
        <v>480</v>
      </c>
      <c r="C169" s="372">
        <v>8</v>
      </c>
      <c r="D169" s="359">
        <v>-0.59399999999999997</v>
      </c>
      <c r="E169" s="360">
        <v>-7.0000000000000007E-2</v>
      </c>
      <c r="F169" s="361">
        <v>-8.9999999999999993E-3</v>
      </c>
      <c r="G169" s="363">
        <v>0</v>
      </c>
      <c r="H169" s="363">
        <v>0</v>
      </c>
      <c r="I169" s="363">
        <v>0</v>
      </c>
      <c r="J169" s="364">
        <v>0</v>
      </c>
    </row>
    <row r="170" spans="1:10" ht="35.049999999999997" customHeight="1" x14ac:dyDescent="0.3">
      <c r="A170" s="370" t="s">
        <v>699</v>
      </c>
      <c r="B170" s="371" t="s">
        <v>480</v>
      </c>
      <c r="C170" s="372">
        <v>0</v>
      </c>
      <c r="D170" s="359">
        <v>-0.53800000000000003</v>
      </c>
      <c r="E170" s="360">
        <v>-6.5000000000000002E-2</v>
      </c>
      <c r="F170" s="361">
        <v>-8.9999999999999993E-3</v>
      </c>
      <c r="G170" s="363">
        <v>0</v>
      </c>
      <c r="H170" s="363">
        <v>0</v>
      </c>
      <c r="I170" s="363">
        <v>0</v>
      </c>
      <c r="J170" s="366">
        <v>1.4E-2</v>
      </c>
    </row>
    <row r="171" spans="1:10" ht="35.049999999999997" customHeight="1" x14ac:dyDescent="0.3">
      <c r="A171" s="370" t="s">
        <v>700</v>
      </c>
      <c r="B171" s="371" t="s">
        <v>480</v>
      </c>
      <c r="C171" s="372">
        <v>0</v>
      </c>
      <c r="D171" s="359">
        <v>-0.59399999999999997</v>
      </c>
      <c r="E171" s="360">
        <v>-7.0000000000000007E-2</v>
      </c>
      <c r="F171" s="361">
        <v>-8.9999999999999993E-3</v>
      </c>
      <c r="G171" s="363">
        <v>0</v>
      </c>
      <c r="H171" s="363">
        <v>0</v>
      </c>
      <c r="I171" s="363">
        <v>0</v>
      </c>
      <c r="J171" s="366">
        <v>1.6E-2</v>
      </c>
    </row>
    <row r="172" spans="1:10" ht="35.049999999999997" customHeight="1" x14ac:dyDescent="0.3">
      <c r="A172" s="370" t="s">
        <v>701</v>
      </c>
      <c r="B172" s="371" t="s">
        <v>480</v>
      </c>
      <c r="C172" s="372">
        <v>0</v>
      </c>
      <c r="D172" s="359">
        <v>-0.70499999999999996</v>
      </c>
      <c r="E172" s="360">
        <v>-7.1999999999999995E-2</v>
      </c>
      <c r="F172" s="361">
        <v>-1.0999999999999999E-2</v>
      </c>
      <c r="G172" s="373">
        <v>19.86</v>
      </c>
      <c r="H172" s="363">
        <v>0</v>
      </c>
      <c r="I172" s="363">
        <v>0</v>
      </c>
      <c r="J172" s="366">
        <v>2.1999999999999999E-2</v>
      </c>
    </row>
    <row r="173" spans="1:10" ht="35.049999999999997" customHeight="1" x14ac:dyDescent="0.3">
      <c r="A173" s="370" t="s">
        <v>899</v>
      </c>
      <c r="B173" s="371" t="s">
        <v>480</v>
      </c>
      <c r="C173" s="372" t="s">
        <v>630</v>
      </c>
      <c r="D173" s="359">
        <v>0.13500000000000001</v>
      </c>
      <c r="E173" s="360">
        <v>1.6E-2</v>
      </c>
      <c r="F173" s="361">
        <v>2E-3</v>
      </c>
      <c r="G173" s="373">
        <v>0.48</v>
      </c>
      <c r="H173" s="363">
        <v>0</v>
      </c>
      <c r="I173" s="363">
        <v>0</v>
      </c>
      <c r="J173" s="364">
        <v>0</v>
      </c>
    </row>
    <row r="174" spans="1:10" ht="35.049999999999997" customHeight="1" x14ac:dyDescent="0.3">
      <c r="A174" s="370" t="s">
        <v>900</v>
      </c>
      <c r="B174" s="371" t="s">
        <v>480</v>
      </c>
      <c r="C174" s="372">
        <v>2</v>
      </c>
      <c r="D174" s="359">
        <v>0.13500000000000001</v>
      </c>
      <c r="E174" s="360">
        <v>1.6E-2</v>
      </c>
      <c r="F174" s="361">
        <v>2E-3</v>
      </c>
      <c r="G174" s="363">
        <v>0</v>
      </c>
      <c r="H174" s="363">
        <v>0</v>
      </c>
      <c r="I174" s="363">
        <v>0</v>
      </c>
      <c r="J174" s="364">
        <v>0</v>
      </c>
    </row>
    <row r="175" spans="1:10" ht="35.049999999999997" customHeight="1" x14ac:dyDescent="0.3">
      <c r="A175" s="370" t="s">
        <v>901</v>
      </c>
      <c r="B175" s="371" t="s">
        <v>480</v>
      </c>
      <c r="C175" s="372" t="s">
        <v>631</v>
      </c>
      <c r="D175" s="359">
        <v>0.155</v>
      </c>
      <c r="E175" s="360">
        <v>1.9E-2</v>
      </c>
      <c r="F175" s="361">
        <v>2E-3</v>
      </c>
      <c r="G175" s="373">
        <v>0.17</v>
      </c>
      <c r="H175" s="363">
        <v>0</v>
      </c>
      <c r="I175" s="363">
        <v>0</v>
      </c>
      <c r="J175" s="364">
        <v>0</v>
      </c>
    </row>
    <row r="176" spans="1:10" ht="35.049999999999997" customHeight="1" x14ac:dyDescent="0.3">
      <c r="A176" s="370" t="s">
        <v>902</v>
      </c>
      <c r="B176" s="371" t="s">
        <v>480</v>
      </c>
      <c r="C176" s="372" t="s">
        <v>631</v>
      </c>
      <c r="D176" s="359">
        <v>0.155</v>
      </c>
      <c r="E176" s="360">
        <v>1.9E-2</v>
      </c>
      <c r="F176" s="361">
        <v>2E-3</v>
      </c>
      <c r="G176" s="373">
        <v>0.28999999999999998</v>
      </c>
      <c r="H176" s="363">
        <v>0</v>
      </c>
      <c r="I176" s="363">
        <v>0</v>
      </c>
      <c r="J176" s="364">
        <v>0</v>
      </c>
    </row>
    <row r="177" spans="1:10" ht="35.049999999999997" customHeight="1" x14ac:dyDescent="0.3">
      <c r="A177" s="370" t="s">
        <v>903</v>
      </c>
      <c r="B177" s="371" t="s">
        <v>480</v>
      </c>
      <c r="C177" s="372" t="s">
        <v>631</v>
      </c>
      <c r="D177" s="359">
        <v>0.155</v>
      </c>
      <c r="E177" s="360">
        <v>1.9E-2</v>
      </c>
      <c r="F177" s="361">
        <v>2E-3</v>
      </c>
      <c r="G177" s="373">
        <v>0.78</v>
      </c>
      <c r="H177" s="363">
        <v>0</v>
      </c>
      <c r="I177" s="363">
        <v>0</v>
      </c>
      <c r="J177" s="364">
        <v>0</v>
      </c>
    </row>
    <row r="178" spans="1:10" ht="35.049999999999997" customHeight="1" x14ac:dyDescent="0.3">
      <c r="A178" s="370" t="s">
        <v>904</v>
      </c>
      <c r="B178" s="371" t="s">
        <v>480</v>
      </c>
      <c r="C178" s="372" t="s">
        <v>631</v>
      </c>
      <c r="D178" s="359">
        <v>0.155</v>
      </c>
      <c r="E178" s="360">
        <v>1.9E-2</v>
      </c>
      <c r="F178" s="361">
        <v>2E-3</v>
      </c>
      <c r="G178" s="373">
        <v>1.69</v>
      </c>
      <c r="H178" s="363">
        <v>0</v>
      </c>
      <c r="I178" s="363">
        <v>0</v>
      </c>
      <c r="J178" s="364">
        <v>0</v>
      </c>
    </row>
    <row r="179" spans="1:10" ht="35.049999999999997" customHeight="1" x14ac:dyDescent="0.3">
      <c r="A179" s="370" t="s">
        <v>905</v>
      </c>
      <c r="B179" s="371" t="s">
        <v>480</v>
      </c>
      <c r="C179" s="372" t="s">
        <v>631</v>
      </c>
      <c r="D179" s="359">
        <v>0.155</v>
      </c>
      <c r="E179" s="360">
        <v>1.9E-2</v>
      </c>
      <c r="F179" s="361">
        <v>2E-3</v>
      </c>
      <c r="G179" s="373">
        <v>4.7699999999999996</v>
      </c>
      <c r="H179" s="363">
        <v>0</v>
      </c>
      <c r="I179" s="363">
        <v>0</v>
      </c>
      <c r="J179" s="364">
        <v>0</v>
      </c>
    </row>
    <row r="180" spans="1:10" ht="35.049999999999997" customHeight="1" x14ac:dyDescent="0.3">
      <c r="A180" s="370" t="s">
        <v>586</v>
      </c>
      <c r="B180" s="371" t="s">
        <v>480</v>
      </c>
      <c r="C180" s="372">
        <v>4</v>
      </c>
      <c r="D180" s="359">
        <v>0.155</v>
      </c>
      <c r="E180" s="360">
        <v>1.9E-2</v>
      </c>
      <c r="F180" s="361">
        <v>2E-3</v>
      </c>
      <c r="G180" s="363">
        <v>0</v>
      </c>
      <c r="H180" s="363">
        <v>0</v>
      </c>
      <c r="I180" s="363">
        <v>0</v>
      </c>
      <c r="J180" s="364">
        <v>0</v>
      </c>
    </row>
    <row r="181" spans="1:10" ht="35.049999999999997" customHeight="1" x14ac:dyDescent="0.3">
      <c r="A181" s="370" t="s">
        <v>906</v>
      </c>
      <c r="B181" s="371" t="s">
        <v>480</v>
      </c>
      <c r="C181" s="372">
        <v>0</v>
      </c>
      <c r="D181" s="359">
        <v>0.11899999999999999</v>
      </c>
      <c r="E181" s="360">
        <v>1.4E-2</v>
      </c>
      <c r="F181" s="361">
        <v>2E-3</v>
      </c>
      <c r="G181" s="373">
        <v>0.28000000000000003</v>
      </c>
      <c r="H181" s="373">
        <v>0.04</v>
      </c>
      <c r="I181" s="374">
        <v>0.08</v>
      </c>
      <c r="J181" s="366">
        <v>3.0000000000000001E-3</v>
      </c>
    </row>
    <row r="182" spans="1:10" ht="35.049999999999997" customHeight="1" x14ac:dyDescent="0.3">
      <c r="A182" s="370" t="s">
        <v>907</v>
      </c>
      <c r="B182" s="371" t="s">
        <v>480</v>
      </c>
      <c r="C182" s="372">
        <v>0</v>
      </c>
      <c r="D182" s="359">
        <v>0.11899999999999999</v>
      </c>
      <c r="E182" s="360">
        <v>1.4E-2</v>
      </c>
      <c r="F182" s="361">
        <v>2E-3</v>
      </c>
      <c r="G182" s="373">
        <v>7.19</v>
      </c>
      <c r="H182" s="373">
        <v>0.04</v>
      </c>
      <c r="I182" s="374">
        <v>0.08</v>
      </c>
      <c r="J182" s="366">
        <v>3.0000000000000001E-3</v>
      </c>
    </row>
    <row r="183" spans="1:10" ht="35.049999999999997" customHeight="1" x14ac:dyDescent="0.3">
      <c r="A183" s="370" t="s">
        <v>908</v>
      </c>
      <c r="B183" s="371" t="s">
        <v>480</v>
      </c>
      <c r="C183" s="372">
        <v>0</v>
      </c>
      <c r="D183" s="359">
        <v>0.11899999999999999</v>
      </c>
      <c r="E183" s="360">
        <v>1.4E-2</v>
      </c>
      <c r="F183" s="361">
        <v>2E-3</v>
      </c>
      <c r="G183" s="373">
        <v>15.98</v>
      </c>
      <c r="H183" s="373">
        <v>0.04</v>
      </c>
      <c r="I183" s="374">
        <v>0.08</v>
      </c>
      <c r="J183" s="366">
        <v>3.0000000000000001E-3</v>
      </c>
    </row>
    <row r="184" spans="1:10" ht="35.049999999999997" customHeight="1" x14ac:dyDescent="0.3">
      <c r="A184" s="370" t="s">
        <v>909</v>
      </c>
      <c r="B184" s="371" t="s">
        <v>480</v>
      </c>
      <c r="C184" s="372">
        <v>0</v>
      </c>
      <c r="D184" s="359">
        <v>0.11899999999999999</v>
      </c>
      <c r="E184" s="360">
        <v>1.4E-2</v>
      </c>
      <c r="F184" s="361">
        <v>2E-3</v>
      </c>
      <c r="G184" s="373">
        <v>24.32</v>
      </c>
      <c r="H184" s="373">
        <v>0.04</v>
      </c>
      <c r="I184" s="374">
        <v>0.08</v>
      </c>
      <c r="J184" s="366">
        <v>3.0000000000000001E-3</v>
      </c>
    </row>
    <row r="185" spans="1:10" ht="35.049999999999997" customHeight="1" x14ac:dyDescent="0.3">
      <c r="A185" s="370" t="s">
        <v>910</v>
      </c>
      <c r="B185" s="371" t="s">
        <v>480</v>
      </c>
      <c r="C185" s="372">
        <v>0</v>
      </c>
      <c r="D185" s="359">
        <v>0.11899999999999999</v>
      </c>
      <c r="E185" s="360">
        <v>1.4E-2</v>
      </c>
      <c r="F185" s="361">
        <v>2E-3</v>
      </c>
      <c r="G185" s="373">
        <v>62.18</v>
      </c>
      <c r="H185" s="373">
        <v>0.04</v>
      </c>
      <c r="I185" s="374">
        <v>0.08</v>
      </c>
      <c r="J185" s="366">
        <v>3.0000000000000001E-3</v>
      </c>
    </row>
    <row r="186" spans="1:10" ht="35.049999999999997" customHeight="1" x14ac:dyDescent="0.3">
      <c r="A186" s="370" t="s">
        <v>911</v>
      </c>
      <c r="B186" s="371" t="s">
        <v>480</v>
      </c>
      <c r="C186" s="372">
        <v>0</v>
      </c>
      <c r="D186" s="359">
        <v>0.123</v>
      </c>
      <c r="E186" s="360">
        <v>1.2999999999999999E-2</v>
      </c>
      <c r="F186" s="361">
        <v>2E-3</v>
      </c>
      <c r="G186" s="373">
        <v>0.44</v>
      </c>
      <c r="H186" s="373">
        <v>0.09</v>
      </c>
      <c r="I186" s="374">
        <v>0.14000000000000001</v>
      </c>
      <c r="J186" s="366">
        <v>3.0000000000000001E-3</v>
      </c>
    </row>
    <row r="187" spans="1:10" ht="35.049999999999997" customHeight="1" x14ac:dyDescent="0.3">
      <c r="A187" s="370" t="s">
        <v>912</v>
      </c>
      <c r="B187" s="371" t="s">
        <v>480</v>
      </c>
      <c r="C187" s="372">
        <v>0</v>
      </c>
      <c r="D187" s="359">
        <v>0.123</v>
      </c>
      <c r="E187" s="360">
        <v>1.2999999999999999E-2</v>
      </c>
      <c r="F187" s="361">
        <v>2E-3</v>
      </c>
      <c r="G187" s="373">
        <v>11.97</v>
      </c>
      <c r="H187" s="373">
        <v>0.09</v>
      </c>
      <c r="I187" s="374">
        <v>0.14000000000000001</v>
      </c>
      <c r="J187" s="366">
        <v>3.0000000000000001E-3</v>
      </c>
    </row>
    <row r="188" spans="1:10" ht="35.049999999999997" customHeight="1" x14ac:dyDescent="0.3">
      <c r="A188" s="370" t="s">
        <v>913</v>
      </c>
      <c r="B188" s="371" t="s">
        <v>480</v>
      </c>
      <c r="C188" s="372">
        <v>0</v>
      </c>
      <c r="D188" s="359">
        <v>0.123</v>
      </c>
      <c r="E188" s="360">
        <v>1.2999999999999999E-2</v>
      </c>
      <c r="F188" s="361">
        <v>2E-3</v>
      </c>
      <c r="G188" s="373">
        <v>26.63</v>
      </c>
      <c r="H188" s="373">
        <v>0.09</v>
      </c>
      <c r="I188" s="374">
        <v>0.14000000000000001</v>
      </c>
      <c r="J188" s="366">
        <v>3.0000000000000001E-3</v>
      </c>
    </row>
    <row r="189" spans="1:10" ht="35.049999999999997" customHeight="1" x14ac:dyDescent="0.3">
      <c r="A189" s="370" t="s">
        <v>914</v>
      </c>
      <c r="B189" s="371" t="s">
        <v>480</v>
      </c>
      <c r="C189" s="372">
        <v>0</v>
      </c>
      <c r="D189" s="359">
        <v>0.123</v>
      </c>
      <c r="E189" s="360">
        <v>1.2999999999999999E-2</v>
      </c>
      <c r="F189" s="361">
        <v>2E-3</v>
      </c>
      <c r="G189" s="373">
        <v>40.549999999999997</v>
      </c>
      <c r="H189" s="373">
        <v>0.09</v>
      </c>
      <c r="I189" s="374">
        <v>0.14000000000000001</v>
      </c>
      <c r="J189" s="366">
        <v>3.0000000000000001E-3</v>
      </c>
    </row>
    <row r="190" spans="1:10" ht="35.049999999999997" customHeight="1" x14ac:dyDescent="0.3">
      <c r="A190" s="370" t="s">
        <v>915</v>
      </c>
      <c r="B190" s="371" t="s">
        <v>480</v>
      </c>
      <c r="C190" s="372">
        <v>0</v>
      </c>
      <c r="D190" s="359">
        <v>0.123</v>
      </c>
      <c r="E190" s="360">
        <v>1.2999999999999999E-2</v>
      </c>
      <c r="F190" s="361">
        <v>2E-3</v>
      </c>
      <c r="G190" s="373">
        <v>103.75</v>
      </c>
      <c r="H190" s="373">
        <v>0.09</v>
      </c>
      <c r="I190" s="374">
        <v>0.14000000000000001</v>
      </c>
      <c r="J190" s="366">
        <v>3.0000000000000001E-3</v>
      </c>
    </row>
    <row r="191" spans="1:10" ht="35.049999999999997" customHeight="1" x14ac:dyDescent="0.3">
      <c r="A191" s="370" t="s">
        <v>916</v>
      </c>
      <c r="B191" s="371" t="s">
        <v>480</v>
      </c>
      <c r="C191" s="372">
        <v>0</v>
      </c>
      <c r="D191" s="359">
        <v>0.115</v>
      </c>
      <c r="E191" s="360">
        <v>0.01</v>
      </c>
      <c r="F191" s="361">
        <v>2E-3</v>
      </c>
      <c r="G191" s="373">
        <v>5.63</v>
      </c>
      <c r="H191" s="373">
        <v>0.1</v>
      </c>
      <c r="I191" s="374">
        <v>0.19</v>
      </c>
      <c r="J191" s="366">
        <v>3.0000000000000001E-3</v>
      </c>
    </row>
    <row r="192" spans="1:10" ht="35.049999999999997" customHeight="1" x14ac:dyDescent="0.3">
      <c r="A192" s="370" t="s">
        <v>917</v>
      </c>
      <c r="B192" s="371" t="s">
        <v>480</v>
      </c>
      <c r="C192" s="372">
        <v>0</v>
      </c>
      <c r="D192" s="359">
        <v>0.115</v>
      </c>
      <c r="E192" s="360">
        <v>0.01</v>
      </c>
      <c r="F192" s="361">
        <v>2E-3</v>
      </c>
      <c r="G192" s="373">
        <v>82.05</v>
      </c>
      <c r="H192" s="373">
        <v>0.1</v>
      </c>
      <c r="I192" s="374">
        <v>0.19</v>
      </c>
      <c r="J192" s="366">
        <v>3.0000000000000001E-3</v>
      </c>
    </row>
    <row r="193" spans="1:10" ht="35.049999999999997" customHeight="1" x14ac:dyDescent="0.3">
      <c r="A193" s="370" t="s">
        <v>918</v>
      </c>
      <c r="B193" s="371" t="s">
        <v>480</v>
      </c>
      <c r="C193" s="372">
        <v>0</v>
      </c>
      <c r="D193" s="359">
        <v>0.115</v>
      </c>
      <c r="E193" s="360">
        <v>0.01</v>
      </c>
      <c r="F193" s="361">
        <v>2E-3</v>
      </c>
      <c r="G193" s="373">
        <v>262.44</v>
      </c>
      <c r="H193" s="373">
        <v>0.1</v>
      </c>
      <c r="I193" s="374">
        <v>0.19</v>
      </c>
      <c r="J193" s="366">
        <v>3.0000000000000001E-3</v>
      </c>
    </row>
    <row r="194" spans="1:10" ht="35.049999999999997" customHeight="1" x14ac:dyDescent="0.3">
      <c r="A194" s="370" t="s">
        <v>919</v>
      </c>
      <c r="B194" s="371" t="s">
        <v>480</v>
      </c>
      <c r="C194" s="372">
        <v>0</v>
      </c>
      <c r="D194" s="359">
        <v>0.115</v>
      </c>
      <c r="E194" s="360">
        <v>0.01</v>
      </c>
      <c r="F194" s="361">
        <v>2E-3</v>
      </c>
      <c r="G194" s="373">
        <v>474.95</v>
      </c>
      <c r="H194" s="373">
        <v>0.1</v>
      </c>
      <c r="I194" s="374">
        <v>0.19</v>
      </c>
      <c r="J194" s="366">
        <v>3.0000000000000001E-3</v>
      </c>
    </row>
    <row r="195" spans="1:10" ht="35.049999999999997" customHeight="1" x14ac:dyDescent="0.3">
      <c r="A195" s="370" t="s">
        <v>920</v>
      </c>
      <c r="B195" s="371" t="s">
        <v>480</v>
      </c>
      <c r="C195" s="372">
        <v>0</v>
      </c>
      <c r="D195" s="359">
        <v>0.115</v>
      </c>
      <c r="E195" s="360">
        <v>0.01</v>
      </c>
      <c r="F195" s="361">
        <v>2E-3</v>
      </c>
      <c r="G195" s="373">
        <v>1250.54</v>
      </c>
      <c r="H195" s="373">
        <v>0.1</v>
      </c>
      <c r="I195" s="374">
        <v>0.19</v>
      </c>
      <c r="J195" s="366">
        <v>3.0000000000000001E-3</v>
      </c>
    </row>
    <row r="196" spans="1:10" ht="35.049999999999997" customHeight="1" x14ac:dyDescent="0.3">
      <c r="A196" s="370" t="s">
        <v>587</v>
      </c>
      <c r="B196" s="371" t="s">
        <v>480</v>
      </c>
      <c r="C196" s="372" t="s">
        <v>632</v>
      </c>
      <c r="D196" s="367">
        <v>0.29799999999999999</v>
      </c>
      <c r="E196" s="368">
        <v>0.04</v>
      </c>
      <c r="F196" s="369">
        <v>3.1E-2</v>
      </c>
      <c r="G196" s="363">
        <v>0</v>
      </c>
      <c r="H196" s="363">
        <v>0</v>
      </c>
      <c r="I196" s="363">
        <v>0</v>
      </c>
      <c r="J196" s="364">
        <v>0</v>
      </c>
    </row>
    <row r="197" spans="1:10" ht="35.049999999999997" customHeight="1" x14ac:dyDescent="0.3">
      <c r="A197" s="370" t="s">
        <v>702</v>
      </c>
      <c r="B197" s="371" t="s">
        <v>480</v>
      </c>
      <c r="C197" s="372" t="s">
        <v>710</v>
      </c>
      <c r="D197" s="359">
        <v>-0.16900000000000001</v>
      </c>
      <c r="E197" s="360">
        <v>-0.02</v>
      </c>
      <c r="F197" s="361">
        <v>-3.0000000000000001E-3</v>
      </c>
      <c r="G197" s="363">
        <v>0</v>
      </c>
      <c r="H197" s="363">
        <v>0</v>
      </c>
      <c r="I197" s="363">
        <v>0</v>
      </c>
      <c r="J197" s="364">
        <v>0</v>
      </c>
    </row>
    <row r="198" spans="1:10" ht="35.049999999999997" customHeight="1" x14ac:dyDescent="0.3">
      <c r="A198" s="370" t="s">
        <v>703</v>
      </c>
      <c r="B198" s="371" t="s">
        <v>480</v>
      </c>
      <c r="C198" s="372">
        <v>8</v>
      </c>
      <c r="D198" s="359">
        <v>-0.186</v>
      </c>
      <c r="E198" s="360">
        <v>-2.1999999999999999E-2</v>
      </c>
      <c r="F198" s="361">
        <v>-3.0000000000000001E-3</v>
      </c>
      <c r="G198" s="363">
        <v>0</v>
      </c>
      <c r="H198" s="363">
        <v>0</v>
      </c>
      <c r="I198" s="363">
        <v>0</v>
      </c>
      <c r="J198" s="364">
        <v>0</v>
      </c>
    </row>
    <row r="199" spans="1:10" ht="35.049999999999997" customHeight="1" x14ac:dyDescent="0.3">
      <c r="A199" s="370" t="s">
        <v>704</v>
      </c>
      <c r="B199" s="371" t="s">
        <v>480</v>
      </c>
      <c r="C199" s="372">
        <v>0</v>
      </c>
      <c r="D199" s="359">
        <v>-0.16900000000000001</v>
      </c>
      <c r="E199" s="360">
        <v>-0.02</v>
      </c>
      <c r="F199" s="361">
        <v>-3.0000000000000001E-3</v>
      </c>
      <c r="G199" s="363">
        <v>0</v>
      </c>
      <c r="H199" s="363">
        <v>0</v>
      </c>
      <c r="I199" s="363">
        <v>0</v>
      </c>
      <c r="J199" s="366">
        <v>4.0000000000000001E-3</v>
      </c>
    </row>
    <row r="200" spans="1:10" ht="35.049999999999997" customHeight="1" x14ac:dyDescent="0.3">
      <c r="A200" s="370" t="s">
        <v>705</v>
      </c>
      <c r="B200" s="371" t="s">
        <v>480</v>
      </c>
      <c r="C200" s="372">
        <v>0</v>
      </c>
      <c r="D200" s="359">
        <v>-0.186</v>
      </c>
      <c r="E200" s="360">
        <v>-2.1999999999999999E-2</v>
      </c>
      <c r="F200" s="361">
        <v>-3.0000000000000001E-3</v>
      </c>
      <c r="G200" s="363">
        <v>0</v>
      </c>
      <c r="H200" s="363">
        <v>0</v>
      </c>
      <c r="I200" s="363">
        <v>0</v>
      </c>
      <c r="J200" s="366">
        <v>5.0000000000000001E-3</v>
      </c>
    </row>
    <row r="201" spans="1:10" ht="35.049999999999997" customHeight="1" x14ac:dyDescent="0.3">
      <c r="A201" s="370" t="s">
        <v>706</v>
      </c>
      <c r="B201" s="371" t="s">
        <v>480</v>
      </c>
      <c r="C201" s="372">
        <v>0</v>
      </c>
      <c r="D201" s="359">
        <v>-0.221</v>
      </c>
      <c r="E201" s="360">
        <v>-2.1999999999999999E-2</v>
      </c>
      <c r="F201" s="361">
        <v>-3.0000000000000001E-3</v>
      </c>
      <c r="G201" s="373">
        <v>6.23</v>
      </c>
      <c r="H201" s="363">
        <v>0</v>
      </c>
      <c r="I201" s="363">
        <v>0</v>
      </c>
      <c r="J201" s="366">
        <v>7.0000000000000001E-3</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M201"/>
  <sheetViews>
    <sheetView topLeftCell="A192" zoomScale="50" zoomScaleNormal="50" zoomScaleSheetLayoutView="85" workbookViewId="0">
      <selection activeCell="G10" sqref="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3"/>
      <c r="C1" s="3"/>
      <c r="D1" s="3"/>
      <c r="F1" s="3"/>
      <c r="G1" s="3"/>
      <c r="H1" s="3"/>
      <c r="I1" s="3"/>
      <c r="J1" s="1"/>
      <c r="K1" s="1"/>
    </row>
    <row r="2" spans="1:13" ht="40" customHeight="1" x14ac:dyDescent="0.3">
      <c r="A2" s="527" t="str">
        <f>Overview!B4&amp;" - Effective from "&amp;Overview!D4&amp;" - Final LDNO tariffs in Electricity North West Area (GSP Group_G)"</f>
        <v>Indigo Power Limited - Effective from 1 April 2022 - Final LDNO tariffs in Electricity North West Area (GSP Group_G)</v>
      </c>
      <c r="B2" s="527"/>
      <c r="C2" s="527"/>
      <c r="D2" s="527"/>
      <c r="E2" s="527"/>
      <c r="F2" s="527"/>
      <c r="G2" s="527"/>
      <c r="H2" s="527"/>
      <c r="I2" s="527"/>
      <c r="J2" s="527"/>
    </row>
    <row r="3" spans="1:13" ht="40" customHeight="1" x14ac:dyDescent="0.3">
      <c r="A3" s="47"/>
      <c r="B3" s="47"/>
      <c r="C3" s="47"/>
      <c r="D3" s="47"/>
      <c r="E3" s="47"/>
      <c r="F3" s="47"/>
      <c r="G3" s="47"/>
      <c r="H3" s="47"/>
      <c r="I3" s="47"/>
      <c r="J3" s="47"/>
    </row>
    <row r="4" spans="1:13" ht="40" customHeight="1" x14ac:dyDescent="0.3">
      <c r="A4" s="434" t="s">
        <v>308</v>
      </c>
      <c r="B4" s="435"/>
      <c r="C4" s="435"/>
      <c r="D4" s="436"/>
      <c r="E4" s="51"/>
      <c r="F4" s="434" t="s">
        <v>307</v>
      </c>
      <c r="G4" s="435"/>
      <c r="H4" s="435"/>
      <c r="I4" s="435"/>
      <c r="J4" s="436"/>
      <c r="L4" s="3"/>
    </row>
    <row r="5" spans="1:13" ht="40" customHeight="1" x14ac:dyDescent="0.3">
      <c r="A5" s="378" t="s">
        <v>13</v>
      </c>
      <c r="B5" s="248" t="s">
        <v>299</v>
      </c>
      <c r="C5" s="255" t="s">
        <v>300</v>
      </c>
      <c r="D5" s="43" t="s">
        <v>301</v>
      </c>
      <c r="E5" s="46"/>
      <c r="F5" s="430"/>
      <c r="G5" s="431"/>
      <c r="H5" s="44" t="s">
        <v>305</v>
      </c>
      <c r="I5" s="45" t="s">
        <v>306</v>
      </c>
      <c r="J5" s="43" t="s">
        <v>301</v>
      </c>
      <c r="K5" s="46"/>
      <c r="L5" s="3"/>
      <c r="M5" s="3"/>
    </row>
    <row r="6" spans="1:13" ht="40" customHeight="1" x14ac:dyDescent="0.3">
      <c r="A6" s="102" t="str">
        <f>'Annex 1 LV and HV charges_G'!A6</f>
        <v>Monday to Friday 
(Including Bank Holidays)
All Year</v>
      </c>
      <c r="B6" s="241" t="str">
        <f>'Annex 1 LV and HV charges_G'!B6</f>
        <v>16:00 to 19:00</v>
      </c>
      <c r="C6" s="241" t="str">
        <f>'Annex 1 LV and HV charges_G'!C6</f>
        <v>09:00 to 16:00
19:00 to 20:30</v>
      </c>
      <c r="D6" s="241" t="str">
        <f>'Annex 1 LV and HV charges_G'!E6</f>
        <v>00.00 - 09.00
20.30 - 24.00</v>
      </c>
      <c r="E6" s="46"/>
      <c r="F6" s="437" t="str">
        <f>'Annex 1 LV and HV charges_G'!G6</f>
        <v>Monday to Friday 
(Including Bank Holidays)
March to October Inclusive</v>
      </c>
      <c r="G6" s="438" t="str">
        <f>'Annex 1 LV and HV charges_G'!H6</f>
        <v/>
      </c>
      <c r="H6" s="243" t="str">
        <f>'Annex 1 LV and HV charges_G'!I6</f>
        <v/>
      </c>
      <c r="I6" s="241" t="str">
        <f>'Annex 1 LV and HV charges_G'!J6</f>
        <v>09.00 - 20.30</v>
      </c>
      <c r="J6" s="85" t="str">
        <f>'Annex 1 LV and HV charges_G'!K6</f>
        <v>00.00 - 09.00
20.30 - 24.00</v>
      </c>
      <c r="K6" s="46"/>
      <c r="L6" s="3"/>
      <c r="M6" s="3"/>
    </row>
    <row r="7" spans="1:13" ht="40" customHeight="1" x14ac:dyDescent="0.3">
      <c r="A7" s="102" t="str">
        <f>'Annex 1 LV and HV charges_G'!A7</f>
        <v>Saturday and Sunday
All Year</v>
      </c>
      <c r="B7" s="243" t="str">
        <f>'Annex 1 LV and HV charges_G'!B7</f>
        <v/>
      </c>
      <c r="C7" s="241" t="str">
        <f>'Annex 1 LV and HV charges_G'!C7</f>
        <v>16:00 to 19:00</v>
      </c>
      <c r="D7" s="241" t="str">
        <f>'Annex 1 LV and HV charges_G'!E7</f>
        <v>00.00 - 16.00
19.00 - 24.00</v>
      </c>
      <c r="E7" s="46"/>
      <c r="F7" s="437" t="str">
        <f>'Annex 1 LV and HV charges_G'!G7</f>
        <v>Monday to Friday 
(Including Bank Holidays)
November to February Inclusive</v>
      </c>
      <c r="G7" s="438" t="str">
        <f>'Annex 1 LV and HV charges_G'!H7</f>
        <v/>
      </c>
      <c r="H7" s="13" t="str">
        <f>'Annex 1 LV and HV charges_G'!I7</f>
        <v>16:00 to 19:00</v>
      </c>
      <c r="I7" s="241" t="str">
        <f>'Annex 1 LV and HV charges_G'!J7</f>
        <v>09:00 - 16.00
19.00 - 20.30</v>
      </c>
      <c r="J7" s="85" t="str">
        <f>'Annex 1 LV and HV charges_G'!K7</f>
        <v>00.00 - 09.00
20.30 - 24.00</v>
      </c>
      <c r="K7" s="46"/>
      <c r="L7" s="3"/>
      <c r="M7" s="3"/>
    </row>
    <row r="8" spans="1:13" ht="40" customHeight="1" x14ac:dyDescent="0.3">
      <c r="A8" s="242" t="str">
        <f>'Annex 1 LV and HV charges_G'!A8</f>
        <v>Notes</v>
      </c>
      <c r="B8" s="437" t="str">
        <f>'Annex 1 LV and HV charges_G'!B8</f>
        <v>All the above times are in UK Clock time</v>
      </c>
      <c r="C8" s="446" t="str">
        <f>'Annex 1 LV and HV charges_G'!C8</f>
        <v/>
      </c>
      <c r="D8" s="438" t="str">
        <f>'Annex 1 LV and HV charges_G'!D8</f>
        <v/>
      </c>
      <c r="E8" s="46"/>
      <c r="F8" s="437" t="str">
        <f>'Annex 1 LV and HV charges_G'!G8</f>
        <v>Saturday and Sunday
All year</v>
      </c>
      <c r="G8" s="438" t="str">
        <f>'Annex 1 LV and HV charges_G'!H8</f>
        <v/>
      </c>
      <c r="H8" s="243" t="str">
        <f>'Annex 1 LV and HV charges_G'!I8</f>
        <v/>
      </c>
      <c r="I8" s="13" t="str">
        <f>'Annex 1 LV and HV charges_G'!J8</f>
        <v>16:00 to 19:00</v>
      </c>
      <c r="J8" s="85" t="str">
        <f>'Annex 1 LV and HV charges_G'!K8</f>
        <v>00.00 - 16.00
19.00 - 24.00</v>
      </c>
      <c r="K8" s="46"/>
      <c r="L8" s="3"/>
      <c r="M8" s="3"/>
    </row>
    <row r="9" spans="1:13" s="42" customFormat="1" ht="40" customHeight="1" x14ac:dyDescent="0.3">
      <c r="B9" s="46"/>
      <c r="C9" s="46"/>
      <c r="D9" s="46"/>
      <c r="E9" s="48"/>
      <c r="F9" s="437" t="str">
        <f>'Annex 1 LV and HV charges_G'!A8</f>
        <v>Notes</v>
      </c>
      <c r="G9" s="438" t="e">
        <f>'Annex 1 LV and HV charges_G'!#REF!</f>
        <v>#REF!</v>
      </c>
      <c r="H9" s="437" t="str">
        <f>'Annex 1 LV and HV charges_G'!B8</f>
        <v>All the above times are in UK Clock time</v>
      </c>
      <c r="I9" s="446" t="e">
        <f>'Annex 1 LV and HV charges_G'!#REF!</f>
        <v>#REF!</v>
      </c>
      <c r="J9" s="438" t="e">
        <f>'Annex 1 LV and HV charges_G'!#REF!</f>
        <v>#REF!</v>
      </c>
      <c r="K9" s="31"/>
      <c r="L9" s="31"/>
    </row>
    <row r="10" spans="1:13" s="42" customFormat="1" ht="40" customHeight="1" x14ac:dyDescent="0.3">
      <c r="A10" s="46"/>
      <c r="B10" s="46"/>
      <c r="C10" s="46"/>
      <c r="D10" s="46"/>
      <c r="E10" s="46"/>
      <c r="F10" s="49"/>
      <c r="G10" s="49" t="s">
        <v>480</v>
      </c>
      <c r="H10" s="50"/>
      <c r="I10" s="50"/>
      <c r="J10" s="50"/>
      <c r="K10" s="31"/>
      <c r="L10" s="31"/>
    </row>
    <row r="11" spans="1:13"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3" ht="35.049999999999997" customHeight="1" x14ac:dyDescent="0.3">
      <c r="A12" s="317" t="s">
        <v>777</v>
      </c>
      <c r="B12" s="17" t="s">
        <v>480</v>
      </c>
      <c r="C12" s="326" t="s">
        <v>638</v>
      </c>
      <c r="D12" s="80">
        <v>5.44</v>
      </c>
      <c r="E12" s="81">
        <v>0.98799999999999999</v>
      </c>
      <c r="F12" s="82">
        <v>0.13900000000000001</v>
      </c>
      <c r="G12" s="318">
        <v>16.489999999999998</v>
      </c>
      <c r="H12" s="319"/>
      <c r="I12" s="320"/>
      <c r="J12" s="26"/>
      <c r="K12" s="1"/>
    </row>
    <row r="13" spans="1:13" ht="35.049999999999997" customHeight="1" x14ac:dyDescent="0.3">
      <c r="A13" s="317" t="s">
        <v>778</v>
      </c>
      <c r="B13" s="17" t="s">
        <v>480</v>
      </c>
      <c r="C13" s="326" t="s">
        <v>567</v>
      </c>
      <c r="D13" s="80">
        <v>5.44</v>
      </c>
      <c r="E13" s="81">
        <v>0.98799999999999999</v>
      </c>
      <c r="F13" s="82">
        <v>0.13900000000000001</v>
      </c>
      <c r="G13" s="319"/>
      <c r="H13" s="319"/>
      <c r="I13" s="320"/>
      <c r="J13" s="26"/>
      <c r="K13" s="1"/>
    </row>
    <row r="14" spans="1:13" ht="35.049999999999997" customHeight="1" x14ac:dyDescent="0.3">
      <c r="A14" s="317" t="s">
        <v>779</v>
      </c>
      <c r="B14" s="17" t="s">
        <v>480</v>
      </c>
      <c r="C14" s="326" t="s">
        <v>639</v>
      </c>
      <c r="D14" s="80">
        <v>6.2729999999999997</v>
      </c>
      <c r="E14" s="81">
        <v>1.139</v>
      </c>
      <c r="F14" s="82">
        <v>0.161</v>
      </c>
      <c r="G14" s="318">
        <v>2.84</v>
      </c>
      <c r="H14" s="319"/>
      <c r="I14" s="320"/>
      <c r="J14" s="26"/>
      <c r="K14" s="1"/>
    </row>
    <row r="15" spans="1:13" ht="35.049999999999997" customHeight="1" x14ac:dyDescent="0.3">
      <c r="A15" s="317" t="s">
        <v>780</v>
      </c>
      <c r="B15" s="17" t="s">
        <v>480</v>
      </c>
      <c r="C15" s="326" t="s">
        <v>639</v>
      </c>
      <c r="D15" s="80">
        <v>6.2729999999999997</v>
      </c>
      <c r="E15" s="81">
        <v>1.139</v>
      </c>
      <c r="F15" s="82">
        <v>0.161</v>
      </c>
      <c r="G15" s="318">
        <v>4.84</v>
      </c>
      <c r="H15" s="319"/>
      <c r="I15" s="320"/>
      <c r="J15" s="26"/>
      <c r="K15" s="1"/>
    </row>
    <row r="16" spans="1:13" ht="35.049999999999997" customHeight="1" x14ac:dyDescent="0.3">
      <c r="A16" s="317" t="s">
        <v>781</v>
      </c>
      <c r="B16" s="17" t="s">
        <v>480</v>
      </c>
      <c r="C16" s="326" t="s">
        <v>639</v>
      </c>
      <c r="D16" s="80">
        <v>6.2729999999999997</v>
      </c>
      <c r="E16" s="81">
        <v>1.139</v>
      </c>
      <c r="F16" s="82">
        <v>0.161</v>
      </c>
      <c r="G16" s="318">
        <v>12.72</v>
      </c>
      <c r="H16" s="319"/>
      <c r="I16" s="320"/>
      <c r="J16" s="26"/>
      <c r="K16" s="1"/>
    </row>
    <row r="17" spans="1:11" ht="35.049999999999997" customHeight="1" x14ac:dyDescent="0.3">
      <c r="A17" s="317" t="s">
        <v>782</v>
      </c>
      <c r="B17" s="17" t="s">
        <v>480</v>
      </c>
      <c r="C17" s="326" t="s">
        <v>639</v>
      </c>
      <c r="D17" s="80">
        <v>6.2729999999999997</v>
      </c>
      <c r="E17" s="81">
        <v>1.139</v>
      </c>
      <c r="F17" s="82">
        <v>0.161</v>
      </c>
      <c r="G17" s="318">
        <v>27.34</v>
      </c>
      <c r="H17" s="319"/>
      <c r="I17" s="320"/>
      <c r="J17" s="26"/>
      <c r="K17" s="1"/>
    </row>
    <row r="18" spans="1:11" ht="35.049999999999997" customHeight="1" x14ac:dyDescent="0.3">
      <c r="A18" s="317" t="s">
        <v>783</v>
      </c>
      <c r="B18" s="17" t="s">
        <v>480</v>
      </c>
      <c r="C18" s="326" t="s">
        <v>639</v>
      </c>
      <c r="D18" s="80">
        <v>6.2729999999999997</v>
      </c>
      <c r="E18" s="81">
        <v>1.139</v>
      </c>
      <c r="F18" s="82">
        <v>0.161</v>
      </c>
      <c r="G18" s="318">
        <v>79.13</v>
      </c>
      <c r="H18" s="319"/>
      <c r="I18" s="320"/>
      <c r="J18" s="26"/>
      <c r="K18" s="1"/>
    </row>
    <row r="19" spans="1:11" ht="35.049999999999997" customHeight="1" x14ac:dyDescent="0.3">
      <c r="A19" s="317" t="s">
        <v>574</v>
      </c>
      <c r="B19" s="17" t="s">
        <v>480</v>
      </c>
      <c r="C19" s="326" t="s">
        <v>569</v>
      </c>
      <c r="D19" s="80">
        <v>6.2729999999999997</v>
      </c>
      <c r="E19" s="81">
        <v>1.139</v>
      </c>
      <c r="F19" s="82">
        <v>0.161</v>
      </c>
      <c r="G19" s="319"/>
      <c r="H19" s="319"/>
      <c r="I19" s="320"/>
      <c r="J19" s="26"/>
      <c r="K19" s="1"/>
    </row>
    <row r="20" spans="1:11" ht="35.049999999999997" customHeight="1" x14ac:dyDescent="0.3">
      <c r="A20" s="317" t="s">
        <v>784</v>
      </c>
      <c r="B20" s="17" t="s">
        <v>480</v>
      </c>
      <c r="C20" s="326" t="s">
        <v>588</v>
      </c>
      <c r="D20" s="80">
        <v>4.5880000000000001</v>
      </c>
      <c r="E20" s="81">
        <v>0.76500000000000001</v>
      </c>
      <c r="F20" s="82">
        <v>0.111</v>
      </c>
      <c r="G20" s="318">
        <v>11.43</v>
      </c>
      <c r="H20" s="318">
        <v>2.04</v>
      </c>
      <c r="I20" s="321">
        <v>3.09</v>
      </c>
      <c r="J20" s="25">
        <v>9.9000000000000005E-2</v>
      </c>
      <c r="K20" s="1"/>
    </row>
    <row r="21" spans="1:11" ht="35.049999999999997" customHeight="1" x14ac:dyDescent="0.3">
      <c r="A21" s="317" t="s">
        <v>785</v>
      </c>
      <c r="B21" s="17" t="s">
        <v>480</v>
      </c>
      <c r="C21" s="326">
        <v>0</v>
      </c>
      <c r="D21" s="80">
        <v>4.5880000000000001</v>
      </c>
      <c r="E21" s="81">
        <v>0.76500000000000001</v>
      </c>
      <c r="F21" s="82">
        <v>0.111</v>
      </c>
      <c r="G21" s="318">
        <v>111.74</v>
      </c>
      <c r="H21" s="318">
        <v>2.04</v>
      </c>
      <c r="I21" s="321">
        <v>3.09</v>
      </c>
      <c r="J21" s="25">
        <v>9.9000000000000005E-2</v>
      </c>
      <c r="K21" s="1"/>
    </row>
    <row r="22" spans="1:11" ht="35.049999999999997" customHeight="1" x14ac:dyDescent="0.3">
      <c r="A22" s="317" t="s">
        <v>786</v>
      </c>
      <c r="B22" s="17" t="s">
        <v>480</v>
      </c>
      <c r="C22" s="326">
        <v>0</v>
      </c>
      <c r="D22" s="80">
        <v>4.5880000000000001</v>
      </c>
      <c r="E22" s="81">
        <v>0.76500000000000001</v>
      </c>
      <c r="F22" s="82">
        <v>0.111</v>
      </c>
      <c r="G22" s="318">
        <v>261.56</v>
      </c>
      <c r="H22" s="318">
        <v>2.04</v>
      </c>
      <c r="I22" s="321">
        <v>3.09</v>
      </c>
      <c r="J22" s="25">
        <v>9.9000000000000005E-2</v>
      </c>
      <c r="K22" s="1"/>
    </row>
    <row r="23" spans="1:11" ht="35.049999999999997" customHeight="1" x14ac:dyDescent="0.3">
      <c r="A23" s="317" t="s">
        <v>787</v>
      </c>
      <c r="B23" s="17" t="s">
        <v>480</v>
      </c>
      <c r="C23" s="326">
        <v>0</v>
      </c>
      <c r="D23" s="80">
        <v>4.5880000000000001</v>
      </c>
      <c r="E23" s="81">
        <v>0.76500000000000001</v>
      </c>
      <c r="F23" s="82">
        <v>0.111</v>
      </c>
      <c r="G23" s="318">
        <v>419.4</v>
      </c>
      <c r="H23" s="318">
        <v>2.04</v>
      </c>
      <c r="I23" s="321">
        <v>3.09</v>
      </c>
      <c r="J23" s="25">
        <v>9.9000000000000005E-2</v>
      </c>
      <c r="K23" s="1"/>
    </row>
    <row r="24" spans="1:11" ht="35.049999999999997" customHeight="1" x14ac:dyDescent="0.3">
      <c r="A24" s="317" t="s">
        <v>788</v>
      </c>
      <c r="B24" s="17" t="s">
        <v>480</v>
      </c>
      <c r="C24" s="326">
        <v>0</v>
      </c>
      <c r="D24" s="80">
        <v>4.5880000000000001</v>
      </c>
      <c r="E24" s="81">
        <v>0.76500000000000001</v>
      </c>
      <c r="F24" s="82">
        <v>0.111</v>
      </c>
      <c r="G24" s="318">
        <v>867.96</v>
      </c>
      <c r="H24" s="318">
        <v>2.04</v>
      </c>
      <c r="I24" s="321">
        <v>3.09</v>
      </c>
      <c r="J24" s="25">
        <v>9.9000000000000005E-2</v>
      </c>
      <c r="K24" s="1"/>
    </row>
    <row r="25" spans="1:11" ht="35.049999999999997" customHeight="1" x14ac:dyDescent="0.3">
      <c r="A25" s="317" t="s">
        <v>575</v>
      </c>
      <c r="B25" s="17" t="s">
        <v>480</v>
      </c>
      <c r="C25" s="326" t="s">
        <v>608</v>
      </c>
      <c r="D25" s="83">
        <v>10.901</v>
      </c>
      <c r="E25" s="84">
        <v>2.5710000000000002</v>
      </c>
      <c r="F25" s="82">
        <v>1.9730000000000001</v>
      </c>
      <c r="G25" s="319"/>
      <c r="H25" s="319"/>
      <c r="I25" s="320"/>
      <c r="J25" s="26"/>
      <c r="K25" s="1"/>
    </row>
    <row r="26" spans="1:11" ht="35.049999999999997" customHeight="1" x14ac:dyDescent="0.3">
      <c r="A26" s="317" t="s">
        <v>677</v>
      </c>
      <c r="B26" s="17" t="s">
        <v>480</v>
      </c>
      <c r="C26" s="326" t="s">
        <v>612</v>
      </c>
      <c r="D26" s="80">
        <v>-6.5190000000000001</v>
      </c>
      <c r="E26" s="81">
        <v>-1.1839999999999999</v>
      </c>
      <c r="F26" s="82">
        <v>-0.16700000000000001</v>
      </c>
      <c r="G26" s="318">
        <v>0</v>
      </c>
      <c r="H26" s="319"/>
      <c r="I26" s="320"/>
      <c r="J26" s="26"/>
      <c r="K26" s="1"/>
    </row>
    <row r="27" spans="1:11" ht="35.049999999999997" customHeight="1" x14ac:dyDescent="0.3">
      <c r="A27" s="317" t="s">
        <v>678</v>
      </c>
      <c r="B27" s="17" t="s">
        <v>480</v>
      </c>
      <c r="C27" s="326" t="s">
        <v>612</v>
      </c>
      <c r="D27" s="80">
        <v>-6.5190000000000001</v>
      </c>
      <c r="E27" s="81">
        <v>-1.1839999999999999</v>
      </c>
      <c r="F27" s="82">
        <v>-0.16700000000000001</v>
      </c>
      <c r="G27" s="318">
        <v>0</v>
      </c>
      <c r="H27" s="319"/>
      <c r="I27" s="320"/>
      <c r="J27" s="25">
        <v>0.126</v>
      </c>
      <c r="K27" s="1"/>
    </row>
    <row r="28" spans="1:11" ht="35.049999999999997" customHeight="1" x14ac:dyDescent="0.3">
      <c r="A28" s="322" t="s">
        <v>789</v>
      </c>
      <c r="B28" s="17" t="s">
        <v>480</v>
      </c>
      <c r="C28" s="326" t="s">
        <v>638</v>
      </c>
      <c r="D28" s="80">
        <v>3.8149999999999999</v>
      </c>
      <c r="E28" s="81">
        <v>0.69299999999999995</v>
      </c>
      <c r="F28" s="82">
        <v>9.8000000000000004E-2</v>
      </c>
      <c r="G28" s="318">
        <v>5.04</v>
      </c>
      <c r="H28" s="319"/>
      <c r="I28" s="320"/>
      <c r="J28" s="26"/>
      <c r="K28" s="1"/>
    </row>
    <row r="29" spans="1:11" ht="35.049999999999997" customHeight="1" x14ac:dyDescent="0.3">
      <c r="A29" s="322" t="s">
        <v>790</v>
      </c>
      <c r="B29" s="17" t="s">
        <v>480</v>
      </c>
      <c r="C29" s="326" t="s">
        <v>567</v>
      </c>
      <c r="D29" s="80">
        <v>3.8149999999999999</v>
      </c>
      <c r="E29" s="81">
        <v>0.69299999999999995</v>
      </c>
      <c r="F29" s="82">
        <v>9.8000000000000004E-2</v>
      </c>
      <c r="G29" s="319"/>
      <c r="H29" s="319"/>
      <c r="I29" s="320"/>
      <c r="J29" s="26"/>
      <c r="K29" s="1"/>
    </row>
    <row r="30" spans="1:11" ht="35.049999999999997" customHeight="1" x14ac:dyDescent="0.3">
      <c r="A30" s="322" t="s">
        <v>791</v>
      </c>
      <c r="B30" s="17" t="s">
        <v>480</v>
      </c>
      <c r="C30" s="326" t="s">
        <v>639</v>
      </c>
      <c r="D30" s="80">
        <v>4.4000000000000004</v>
      </c>
      <c r="E30" s="81">
        <v>0.79900000000000004</v>
      </c>
      <c r="F30" s="82">
        <v>0.113</v>
      </c>
      <c r="G30" s="318">
        <v>2</v>
      </c>
      <c r="H30" s="319"/>
      <c r="I30" s="320"/>
      <c r="J30" s="26"/>
      <c r="K30" s="1"/>
    </row>
    <row r="31" spans="1:11" ht="35.049999999999997" customHeight="1" x14ac:dyDescent="0.3">
      <c r="A31" s="322" t="s">
        <v>792</v>
      </c>
      <c r="B31" s="17" t="s">
        <v>480</v>
      </c>
      <c r="C31" s="326" t="s">
        <v>639</v>
      </c>
      <c r="D31" s="80">
        <v>4.4000000000000004</v>
      </c>
      <c r="E31" s="81">
        <v>0.79900000000000004</v>
      </c>
      <c r="F31" s="82">
        <v>0.113</v>
      </c>
      <c r="G31" s="318">
        <v>3.41</v>
      </c>
      <c r="H31" s="319"/>
      <c r="I31" s="320"/>
      <c r="J31" s="26"/>
      <c r="K31" s="1"/>
    </row>
    <row r="32" spans="1:11" ht="35.049999999999997" customHeight="1" x14ac:dyDescent="0.3">
      <c r="A32" s="322" t="s">
        <v>793</v>
      </c>
      <c r="B32" s="17" t="s">
        <v>480</v>
      </c>
      <c r="C32" s="326" t="s">
        <v>639</v>
      </c>
      <c r="D32" s="80">
        <v>4.4000000000000004</v>
      </c>
      <c r="E32" s="81">
        <v>0.79900000000000004</v>
      </c>
      <c r="F32" s="82">
        <v>0.113</v>
      </c>
      <c r="G32" s="318">
        <v>8.94</v>
      </c>
      <c r="H32" s="319"/>
      <c r="I32" s="320"/>
      <c r="J32" s="26"/>
      <c r="K32" s="1"/>
    </row>
    <row r="33" spans="1:11" ht="35.049999999999997" customHeight="1" x14ac:dyDescent="0.3">
      <c r="A33" s="322" t="s">
        <v>794</v>
      </c>
      <c r="B33" s="17" t="s">
        <v>480</v>
      </c>
      <c r="C33" s="326" t="s">
        <v>639</v>
      </c>
      <c r="D33" s="80">
        <v>4.4000000000000004</v>
      </c>
      <c r="E33" s="81">
        <v>0.79900000000000004</v>
      </c>
      <c r="F33" s="82">
        <v>0.113</v>
      </c>
      <c r="G33" s="318">
        <v>19.18</v>
      </c>
      <c r="H33" s="319"/>
      <c r="I33" s="320"/>
      <c r="J33" s="26"/>
      <c r="K33" s="1"/>
    </row>
    <row r="34" spans="1:11" ht="35.049999999999997" customHeight="1" x14ac:dyDescent="0.3">
      <c r="A34" s="322" t="s">
        <v>795</v>
      </c>
      <c r="B34" s="17" t="s">
        <v>480</v>
      </c>
      <c r="C34" s="326" t="s">
        <v>639</v>
      </c>
      <c r="D34" s="80">
        <v>4.4000000000000004</v>
      </c>
      <c r="E34" s="81">
        <v>0.79900000000000004</v>
      </c>
      <c r="F34" s="82">
        <v>0.113</v>
      </c>
      <c r="G34" s="318">
        <v>55.51</v>
      </c>
      <c r="H34" s="319"/>
      <c r="I34" s="320"/>
      <c r="J34" s="26"/>
      <c r="K34" s="1"/>
    </row>
    <row r="35" spans="1:11" ht="35.049999999999997" customHeight="1" x14ac:dyDescent="0.3">
      <c r="A35" s="322" t="s">
        <v>576</v>
      </c>
      <c r="B35" s="17" t="s">
        <v>480</v>
      </c>
      <c r="C35" s="326" t="s">
        <v>569</v>
      </c>
      <c r="D35" s="80">
        <v>4.4000000000000004</v>
      </c>
      <c r="E35" s="81">
        <v>0.79900000000000004</v>
      </c>
      <c r="F35" s="82">
        <v>0.113</v>
      </c>
      <c r="G35" s="319"/>
      <c r="H35" s="319"/>
      <c r="I35" s="320"/>
      <c r="J35" s="26"/>
      <c r="K35" s="1"/>
    </row>
    <row r="36" spans="1:11" ht="35.049999999999997" customHeight="1" x14ac:dyDescent="0.3">
      <c r="A36" s="322" t="s">
        <v>796</v>
      </c>
      <c r="B36" s="17" t="s">
        <v>480</v>
      </c>
      <c r="C36" s="327" t="s">
        <v>588</v>
      </c>
      <c r="D36" s="80">
        <v>3.218</v>
      </c>
      <c r="E36" s="81">
        <v>0.53600000000000003</v>
      </c>
      <c r="F36" s="82">
        <v>7.8E-2</v>
      </c>
      <c r="G36" s="318">
        <v>8.0299999999999994</v>
      </c>
      <c r="H36" s="318">
        <v>1.43</v>
      </c>
      <c r="I36" s="321">
        <v>2.17</v>
      </c>
      <c r="J36" s="25">
        <v>6.9000000000000006E-2</v>
      </c>
      <c r="K36" s="1"/>
    </row>
    <row r="37" spans="1:11" ht="35.049999999999997" customHeight="1" x14ac:dyDescent="0.3">
      <c r="A37" s="322" t="s">
        <v>797</v>
      </c>
      <c r="B37" s="17" t="s">
        <v>480</v>
      </c>
      <c r="C37" s="327">
        <v>0</v>
      </c>
      <c r="D37" s="80">
        <v>3.218</v>
      </c>
      <c r="E37" s="81">
        <v>0.53600000000000003</v>
      </c>
      <c r="F37" s="82">
        <v>7.8E-2</v>
      </c>
      <c r="G37" s="318">
        <v>78.38</v>
      </c>
      <c r="H37" s="318">
        <v>1.43</v>
      </c>
      <c r="I37" s="321">
        <v>2.17</v>
      </c>
      <c r="J37" s="25">
        <v>6.9000000000000006E-2</v>
      </c>
      <c r="K37" s="1"/>
    </row>
    <row r="38" spans="1:11" ht="35.049999999999997" customHeight="1" x14ac:dyDescent="0.3">
      <c r="A38" s="322" t="s">
        <v>798</v>
      </c>
      <c r="B38" s="17" t="s">
        <v>480</v>
      </c>
      <c r="C38" s="326">
        <v>0</v>
      </c>
      <c r="D38" s="80">
        <v>3.218</v>
      </c>
      <c r="E38" s="81">
        <v>0.53600000000000003</v>
      </c>
      <c r="F38" s="82">
        <v>7.8E-2</v>
      </c>
      <c r="G38" s="318">
        <v>183.45</v>
      </c>
      <c r="H38" s="318">
        <v>1.43</v>
      </c>
      <c r="I38" s="321">
        <v>2.17</v>
      </c>
      <c r="J38" s="25">
        <v>6.9000000000000006E-2</v>
      </c>
      <c r="K38" s="1"/>
    </row>
    <row r="39" spans="1:11" ht="35.049999999999997" customHeight="1" x14ac:dyDescent="0.3">
      <c r="A39" s="322" t="s">
        <v>799</v>
      </c>
      <c r="B39" s="17" t="s">
        <v>480</v>
      </c>
      <c r="C39" s="326">
        <v>0</v>
      </c>
      <c r="D39" s="80">
        <v>3.218</v>
      </c>
      <c r="E39" s="81">
        <v>0.53600000000000003</v>
      </c>
      <c r="F39" s="82">
        <v>7.8E-2</v>
      </c>
      <c r="G39" s="318">
        <v>294.14999999999998</v>
      </c>
      <c r="H39" s="318">
        <v>1.43</v>
      </c>
      <c r="I39" s="321">
        <v>2.17</v>
      </c>
      <c r="J39" s="25">
        <v>6.9000000000000006E-2</v>
      </c>
      <c r="K39" s="1"/>
    </row>
    <row r="40" spans="1:11" ht="35.049999999999997" customHeight="1" x14ac:dyDescent="0.3">
      <c r="A40" s="322" t="s">
        <v>800</v>
      </c>
      <c r="B40" s="17" t="s">
        <v>480</v>
      </c>
      <c r="C40" s="326">
        <v>0</v>
      </c>
      <c r="D40" s="80">
        <v>3.218</v>
      </c>
      <c r="E40" s="81">
        <v>0.53600000000000003</v>
      </c>
      <c r="F40" s="82">
        <v>7.8E-2</v>
      </c>
      <c r="G40" s="318">
        <v>608.74</v>
      </c>
      <c r="H40" s="318">
        <v>1.43</v>
      </c>
      <c r="I40" s="321">
        <v>2.17</v>
      </c>
      <c r="J40" s="25">
        <v>6.9000000000000006E-2</v>
      </c>
      <c r="K40" s="1"/>
    </row>
    <row r="41" spans="1:11" ht="35.049999999999997" customHeight="1" x14ac:dyDescent="0.3">
      <c r="A41" s="322" t="s">
        <v>801</v>
      </c>
      <c r="B41" s="17" t="s">
        <v>480</v>
      </c>
      <c r="C41" s="327" t="s">
        <v>588</v>
      </c>
      <c r="D41" s="80">
        <v>4.1130000000000004</v>
      </c>
      <c r="E41" s="81">
        <v>0.623</v>
      </c>
      <c r="F41" s="82">
        <v>9.2999999999999999E-2</v>
      </c>
      <c r="G41" s="318">
        <v>40.909999999999997</v>
      </c>
      <c r="H41" s="318">
        <v>2.33</v>
      </c>
      <c r="I41" s="321">
        <v>3.99</v>
      </c>
      <c r="J41" s="25">
        <v>8.1000000000000003E-2</v>
      </c>
      <c r="K41" s="1"/>
    </row>
    <row r="42" spans="1:11" ht="35.049999999999997" customHeight="1" x14ac:dyDescent="0.3">
      <c r="A42" s="322" t="s">
        <v>802</v>
      </c>
      <c r="B42" s="17" t="s">
        <v>480</v>
      </c>
      <c r="C42" s="327">
        <v>0</v>
      </c>
      <c r="D42" s="80">
        <v>4.1130000000000004</v>
      </c>
      <c r="E42" s="81">
        <v>0.623</v>
      </c>
      <c r="F42" s="82">
        <v>9.2999999999999999E-2</v>
      </c>
      <c r="G42" s="318">
        <v>152.37</v>
      </c>
      <c r="H42" s="318">
        <v>2.33</v>
      </c>
      <c r="I42" s="321">
        <v>3.99</v>
      </c>
      <c r="J42" s="25">
        <v>8.1000000000000003E-2</v>
      </c>
      <c r="K42" s="1"/>
    </row>
    <row r="43" spans="1:11" ht="35.049999999999997" customHeight="1" x14ac:dyDescent="0.3">
      <c r="A43" s="322" t="s">
        <v>803</v>
      </c>
      <c r="B43" s="17" t="s">
        <v>480</v>
      </c>
      <c r="C43" s="326">
        <v>0</v>
      </c>
      <c r="D43" s="80">
        <v>4.1130000000000004</v>
      </c>
      <c r="E43" s="81">
        <v>0.623</v>
      </c>
      <c r="F43" s="82">
        <v>9.2999999999999999E-2</v>
      </c>
      <c r="G43" s="318">
        <v>318.83999999999997</v>
      </c>
      <c r="H43" s="318">
        <v>2.33</v>
      </c>
      <c r="I43" s="321">
        <v>3.99</v>
      </c>
      <c r="J43" s="25">
        <v>8.1000000000000003E-2</v>
      </c>
      <c r="K43" s="1"/>
    </row>
    <row r="44" spans="1:11" ht="35.049999999999997" customHeight="1" x14ac:dyDescent="0.3">
      <c r="A44" s="322" t="s">
        <v>804</v>
      </c>
      <c r="B44" s="17" t="s">
        <v>480</v>
      </c>
      <c r="C44" s="326">
        <v>0</v>
      </c>
      <c r="D44" s="80">
        <v>4.1130000000000004</v>
      </c>
      <c r="E44" s="81">
        <v>0.623</v>
      </c>
      <c r="F44" s="82">
        <v>9.2999999999999999E-2</v>
      </c>
      <c r="G44" s="318">
        <v>494.23</v>
      </c>
      <c r="H44" s="318">
        <v>2.33</v>
      </c>
      <c r="I44" s="321">
        <v>3.99</v>
      </c>
      <c r="J44" s="25">
        <v>8.1000000000000003E-2</v>
      </c>
      <c r="K44" s="1"/>
    </row>
    <row r="45" spans="1:11" ht="35.049999999999997" customHeight="1" x14ac:dyDescent="0.3">
      <c r="A45" s="322" t="s">
        <v>805</v>
      </c>
      <c r="B45" s="17" t="s">
        <v>480</v>
      </c>
      <c r="C45" s="326">
        <v>0</v>
      </c>
      <c r="D45" s="80">
        <v>4.1130000000000004</v>
      </c>
      <c r="E45" s="81">
        <v>0.623</v>
      </c>
      <c r="F45" s="82">
        <v>9.2999999999999999E-2</v>
      </c>
      <c r="G45" s="318">
        <v>992.66</v>
      </c>
      <c r="H45" s="318">
        <v>2.33</v>
      </c>
      <c r="I45" s="321">
        <v>3.99</v>
      </c>
      <c r="J45" s="25">
        <v>8.1000000000000003E-2</v>
      </c>
      <c r="K45" s="1"/>
    </row>
    <row r="46" spans="1:11" ht="35.049999999999997" customHeight="1" x14ac:dyDescent="0.3">
      <c r="A46" s="322" t="s">
        <v>806</v>
      </c>
      <c r="B46" s="17" t="s">
        <v>480</v>
      </c>
      <c r="C46" s="327" t="s">
        <v>588</v>
      </c>
      <c r="D46" s="80">
        <v>3.3490000000000002</v>
      </c>
      <c r="E46" s="81">
        <v>0.42199999999999999</v>
      </c>
      <c r="F46" s="82">
        <v>6.8000000000000005E-2</v>
      </c>
      <c r="G46" s="318">
        <v>106.31</v>
      </c>
      <c r="H46" s="318">
        <v>2.7</v>
      </c>
      <c r="I46" s="321">
        <v>4.91</v>
      </c>
      <c r="J46" s="25">
        <v>5.8999999999999997E-2</v>
      </c>
      <c r="K46" s="1"/>
    </row>
    <row r="47" spans="1:11" ht="35.049999999999997" customHeight="1" x14ac:dyDescent="0.3">
      <c r="A47" s="322" t="s">
        <v>807</v>
      </c>
      <c r="B47" s="17" t="s">
        <v>480</v>
      </c>
      <c r="C47" s="327">
        <v>0</v>
      </c>
      <c r="D47" s="80">
        <v>3.3490000000000002</v>
      </c>
      <c r="E47" s="81">
        <v>0.42199999999999999</v>
      </c>
      <c r="F47" s="82">
        <v>6.8000000000000005E-2</v>
      </c>
      <c r="G47" s="318">
        <v>946.99</v>
      </c>
      <c r="H47" s="318">
        <v>2.7</v>
      </c>
      <c r="I47" s="321">
        <v>4.91</v>
      </c>
      <c r="J47" s="25">
        <v>5.8999999999999997E-2</v>
      </c>
      <c r="K47" s="1"/>
    </row>
    <row r="48" spans="1:11" ht="35.049999999999997" customHeight="1" x14ac:dyDescent="0.3">
      <c r="A48" s="322" t="s">
        <v>808</v>
      </c>
      <c r="B48" s="17" t="s">
        <v>480</v>
      </c>
      <c r="C48" s="326">
        <v>0</v>
      </c>
      <c r="D48" s="80">
        <v>3.3490000000000002</v>
      </c>
      <c r="E48" s="81">
        <v>0.42199999999999999</v>
      </c>
      <c r="F48" s="82">
        <v>6.8000000000000005E-2</v>
      </c>
      <c r="G48" s="318">
        <v>2854.22</v>
      </c>
      <c r="H48" s="318">
        <v>2.7</v>
      </c>
      <c r="I48" s="321">
        <v>4.91</v>
      </c>
      <c r="J48" s="25">
        <v>5.8999999999999997E-2</v>
      </c>
      <c r="K48" s="1"/>
    </row>
    <row r="49" spans="1:11" ht="35.049999999999997" customHeight="1" x14ac:dyDescent="0.3">
      <c r="A49" s="322" t="s">
        <v>809</v>
      </c>
      <c r="B49" s="17" t="s">
        <v>480</v>
      </c>
      <c r="C49" s="326">
        <v>0</v>
      </c>
      <c r="D49" s="80">
        <v>3.3490000000000002</v>
      </c>
      <c r="E49" s="81">
        <v>0.42199999999999999</v>
      </c>
      <c r="F49" s="82">
        <v>6.8000000000000005E-2</v>
      </c>
      <c r="G49" s="318">
        <v>5866.6</v>
      </c>
      <c r="H49" s="318">
        <v>2.7</v>
      </c>
      <c r="I49" s="321">
        <v>4.91</v>
      </c>
      <c r="J49" s="25">
        <v>5.8999999999999997E-2</v>
      </c>
      <c r="K49" s="1"/>
    </row>
    <row r="50" spans="1:11" ht="35.049999999999997" customHeight="1" x14ac:dyDescent="0.3">
      <c r="A50" s="322" t="s">
        <v>810</v>
      </c>
      <c r="B50" s="17" t="s">
        <v>480</v>
      </c>
      <c r="C50" s="326">
        <v>0</v>
      </c>
      <c r="D50" s="80">
        <v>3.3490000000000002</v>
      </c>
      <c r="E50" s="81">
        <v>0.42199999999999999</v>
      </c>
      <c r="F50" s="82">
        <v>6.8000000000000005E-2</v>
      </c>
      <c r="G50" s="318">
        <v>13539.42</v>
      </c>
      <c r="H50" s="318">
        <v>2.7</v>
      </c>
      <c r="I50" s="321">
        <v>4.91</v>
      </c>
      <c r="J50" s="25">
        <v>5.8999999999999997E-2</v>
      </c>
      <c r="K50" s="1"/>
    </row>
    <row r="51" spans="1:11" ht="35.049999999999997" customHeight="1" x14ac:dyDescent="0.3">
      <c r="A51" s="322" t="s">
        <v>577</v>
      </c>
      <c r="B51" s="17" t="s">
        <v>480</v>
      </c>
      <c r="C51" s="327" t="s">
        <v>608</v>
      </c>
      <c r="D51" s="83">
        <v>7.6449999999999996</v>
      </c>
      <c r="E51" s="84">
        <v>1.8029999999999999</v>
      </c>
      <c r="F51" s="82">
        <v>1.3839999999999999</v>
      </c>
      <c r="G51" s="319"/>
      <c r="H51" s="319"/>
      <c r="I51" s="320"/>
      <c r="J51" s="26"/>
      <c r="K51" s="1"/>
    </row>
    <row r="52" spans="1:11" ht="35.049999999999997" customHeight="1" x14ac:dyDescent="0.3">
      <c r="A52" s="322" t="s">
        <v>679</v>
      </c>
      <c r="B52" s="17" t="s">
        <v>480</v>
      </c>
      <c r="C52" s="327" t="s">
        <v>612</v>
      </c>
      <c r="D52" s="80">
        <v>-6.5190000000000001</v>
      </c>
      <c r="E52" s="81">
        <v>-1.1839999999999999</v>
      </c>
      <c r="F52" s="82">
        <v>-0.16700000000000001</v>
      </c>
      <c r="G52" s="318">
        <v>0</v>
      </c>
      <c r="H52" s="319"/>
      <c r="I52" s="320"/>
      <c r="J52" s="26"/>
      <c r="K52" s="1"/>
    </row>
    <row r="53" spans="1:11" ht="35.049999999999997" customHeight="1" x14ac:dyDescent="0.3">
      <c r="A53" s="322" t="s">
        <v>680</v>
      </c>
      <c r="B53" s="17" t="s">
        <v>480</v>
      </c>
      <c r="C53" s="327" t="s">
        <v>612</v>
      </c>
      <c r="D53" s="80">
        <v>-5.43</v>
      </c>
      <c r="E53" s="81">
        <v>-0.92200000000000004</v>
      </c>
      <c r="F53" s="82">
        <v>-0.13300000000000001</v>
      </c>
      <c r="G53" s="318">
        <v>0</v>
      </c>
      <c r="H53" s="319"/>
      <c r="I53" s="320"/>
      <c r="J53" s="26"/>
      <c r="K53" s="1"/>
    </row>
    <row r="54" spans="1:11" ht="35.049999999999997" customHeight="1" x14ac:dyDescent="0.3">
      <c r="A54" s="322" t="s">
        <v>591</v>
      </c>
      <c r="B54" s="17" t="s">
        <v>480</v>
      </c>
      <c r="C54" s="327">
        <v>0</v>
      </c>
      <c r="D54" s="80">
        <v>-6.5190000000000001</v>
      </c>
      <c r="E54" s="81">
        <v>-1.1839999999999999</v>
      </c>
      <c r="F54" s="82">
        <v>-0.16700000000000001</v>
      </c>
      <c r="G54" s="318">
        <v>0</v>
      </c>
      <c r="H54" s="319"/>
      <c r="I54" s="320"/>
      <c r="J54" s="25">
        <v>0.126</v>
      </c>
      <c r="K54" s="1"/>
    </row>
    <row r="55" spans="1:11" ht="35.049999999999997" customHeight="1" x14ac:dyDescent="0.3">
      <c r="A55" s="322" t="s">
        <v>681</v>
      </c>
      <c r="B55" s="17" t="s">
        <v>480</v>
      </c>
      <c r="C55" s="327">
        <v>0</v>
      </c>
      <c r="D55" s="80">
        <v>-5.43</v>
      </c>
      <c r="E55" s="81">
        <v>-0.92200000000000004</v>
      </c>
      <c r="F55" s="82">
        <v>-0.13300000000000001</v>
      </c>
      <c r="G55" s="318">
        <v>0</v>
      </c>
      <c r="H55" s="319"/>
      <c r="I55" s="320"/>
      <c r="J55" s="25">
        <v>0.106</v>
      </c>
      <c r="K55" s="1"/>
    </row>
    <row r="56" spans="1:11" ht="35.049999999999997" customHeight="1" x14ac:dyDescent="0.3">
      <c r="A56" s="322" t="s">
        <v>592</v>
      </c>
      <c r="B56" s="17" t="s">
        <v>480</v>
      </c>
      <c r="C56" s="327">
        <v>0</v>
      </c>
      <c r="D56" s="80">
        <v>-4.1420000000000003</v>
      </c>
      <c r="E56" s="81">
        <v>-0.60099999999999998</v>
      </c>
      <c r="F56" s="82">
        <v>-9.0999999999999998E-2</v>
      </c>
      <c r="G56" s="318">
        <v>0</v>
      </c>
      <c r="H56" s="319"/>
      <c r="I56" s="320"/>
      <c r="J56" s="25">
        <v>0.08</v>
      </c>
      <c r="K56" s="1"/>
    </row>
    <row r="57" spans="1:11" ht="35.049999999999997" customHeight="1" x14ac:dyDescent="0.3">
      <c r="A57" s="317" t="s">
        <v>811</v>
      </c>
      <c r="B57" s="17" t="s">
        <v>480</v>
      </c>
      <c r="C57" s="327" t="s">
        <v>638</v>
      </c>
      <c r="D57" s="80">
        <v>3.0489999999999999</v>
      </c>
      <c r="E57" s="81">
        <v>0.55400000000000005</v>
      </c>
      <c r="F57" s="82">
        <v>7.8E-2</v>
      </c>
      <c r="G57" s="318">
        <v>4.05</v>
      </c>
      <c r="H57" s="319"/>
      <c r="I57" s="320"/>
      <c r="J57" s="26"/>
      <c r="K57" s="1"/>
    </row>
    <row r="58" spans="1:11" ht="35.049999999999997" customHeight="1" x14ac:dyDescent="0.3">
      <c r="A58" s="317" t="s">
        <v>812</v>
      </c>
      <c r="B58" s="17" t="s">
        <v>480</v>
      </c>
      <c r="C58" s="327" t="s">
        <v>567</v>
      </c>
      <c r="D58" s="80">
        <v>3.0489999999999999</v>
      </c>
      <c r="E58" s="81">
        <v>0.55400000000000005</v>
      </c>
      <c r="F58" s="82">
        <v>7.8E-2</v>
      </c>
      <c r="G58" s="319"/>
      <c r="H58" s="319"/>
      <c r="I58" s="320"/>
      <c r="J58" s="26"/>
      <c r="K58" s="1"/>
    </row>
    <row r="59" spans="1:11" ht="35.049999999999997" customHeight="1" x14ac:dyDescent="0.3">
      <c r="A59" s="317" t="s">
        <v>813</v>
      </c>
      <c r="B59" s="17" t="s">
        <v>480</v>
      </c>
      <c r="C59" s="327" t="s">
        <v>639</v>
      </c>
      <c r="D59" s="80">
        <v>3.5169999999999999</v>
      </c>
      <c r="E59" s="81">
        <v>0.63900000000000001</v>
      </c>
      <c r="F59" s="82">
        <v>0.09</v>
      </c>
      <c r="G59" s="318">
        <v>1.61</v>
      </c>
      <c r="H59" s="319"/>
      <c r="I59" s="320"/>
      <c r="J59" s="26"/>
      <c r="K59" s="1"/>
    </row>
    <row r="60" spans="1:11" ht="35.049999999999997" customHeight="1" x14ac:dyDescent="0.3">
      <c r="A60" s="317" t="s">
        <v>814</v>
      </c>
      <c r="B60" s="17" t="s">
        <v>480</v>
      </c>
      <c r="C60" s="327" t="s">
        <v>639</v>
      </c>
      <c r="D60" s="80">
        <v>3.5169999999999999</v>
      </c>
      <c r="E60" s="81">
        <v>0.63900000000000001</v>
      </c>
      <c r="F60" s="82">
        <v>0.09</v>
      </c>
      <c r="G60" s="318">
        <v>2.73</v>
      </c>
      <c r="H60" s="319"/>
      <c r="I60" s="320"/>
      <c r="J60" s="26"/>
      <c r="K60" s="1"/>
    </row>
    <row r="61" spans="1:11" ht="35.049999999999997" customHeight="1" x14ac:dyDescent="0.3">
      <c r="A61" s="317" t="s">
        <v>815</v>
      </c>
      <c r="B61" s="17" t="s">
        <v>480</v>
      </c>
      <c r="C61" s="327" t="s">
        <v>639</v>
      </c>
      <c r="D61" s="80">
        <v>3.5169999999999999</v>
      </c>
      <c r="E61" s="81">
        <v>0.63900000000000001</v>
      </c>
      <c r="F61" s="82">
        <v>0.09</v>
      </c>
      <c r="G61" s="318">
        <v>7.15</v>
      </c>
      <c r="H61" s="319"/>
      <c r="I61" s="320"/>
      <c r="J61" s="26"/>
      <c r="K61" s="1"/>
    </row>
    <row r="62" spans="1:11" ht="35.049999999999997" customHeight="1" x14ac:dyDescent="0.3">
      <c r="A62" s="317" t="s">
        <v>816</v>
      </c>
      <c r="B62" s="17" t="s">
        <v>480</v>
      </c>
      <c r="C62" s="327" t="s">
        <v>639</v>
      </c>
      <c r="D62" s="80">
        <v>3.5169999999999999</v>
      </c>
      <c r="E62" s="81">
        <v>0.63900000000000001</v>
      </c>
      <c r="F62" s="82">
        <v>0.09</v>
      </c>
      <c r="G62" s="318">
        <v>15.34</v>
      </c>
      <c r="H62" s="319"/>
      <c r="I62" s="320"/>
      <c r="J62" s="26"/>
      <c r="K62" s="1"/>
    </row>
    <row r="63" spans="1:11" ht="35.049999999999997" customHeight="1" x14ac:dyDescent="0.3">
      <c r="A63" s="317" t="s">
        <v>817</v>
      </c>
      <c r="B63" s="17" t="s">
        <v>480</v>
      </c>
      <c r="C63" s="327" t="s">
        <v>639</v>
      </c>
      <c r="D63" s="80">
        <v>3.5169999999999999</v>
      </c>
      <c r="E63" s="81">
        <v>0.63900000000000001</v>
      </c>
      <c r="F63" s="82">
        <v>0.09</v>
      </c>
      <c r="G63" s="318">
        <v>44.38</v>
      </c>
      <c r="H63" s="319"/>
      <c r="I63" s="320"/>
      <c r="J63" s="26"/>
      <c r="K63" s="1"/>
    </row>
    <row r="64" spans="1:11" ht="35.049999999999997" customHeight="1" x14ac:dyDescent="0.3">
      <c r="A64" s="317" t="s">
        <v>578</v>
      </c>
      <c r="B64" s="17" t="s">
        <v>480</v>
      </c>
      <c r="C64" s="327" t="s">
        <v>569</v>
      </c>
      <c r="D64" s="80">
        <v>3.5169999999999999</v>
      </c>
      <c r="E64" s="81">
        <v>0.63900000000000001</v>
      </c>
      <c r="F64" s="82">
        <v>0.09</v>
      </c>
      <c r="G64" s="319"/>
      <c r="H64" s="319"/>
      <c r="I64" s="320"/>
      <c r="J64" s="26"/>
      <c r="K64" s="1"/>
    </row>
    <row r="65" spans="1:11" ht="35.049999999999997" customHeight="1" x14ac:dyDescent="0.3">
      <c r="A65" s="317" t="s">
        <v>818</v>
      </c>
      <c r="B65" s="17" t="s">
        <v>480</v>
      </c>
      <c r="C65" s="327">
        <v>0</v>
      </c>
      <c r="D65" s="80">
        <v>2.5720000000000001</v>
      </c>
      <c r="E65" s="81">
        <v>0.42899999999999999</v>
      </c>
      <c r="F65" s="82">
        <v>6.2E-2</v>
      </c>
      <c r="G65" s="318">
        <v>6.43</v>
      </c>
      <c r="H65" s="318">
        <v>1.1499999999999999</v>
      </c>
      <c r="I65" s="321">
        <v>1.73</v>
      </c>
      <c r="J65" s="25">
        <v>5.5E-2</v>
      </c>
      <c r="K65" s="1"/>
    </row>
    <row r="66" spans="1:11" ht="35.049999999999997" customHeight="1" x14ac:dyDescent="0.3">
      <c r="A66" s="317" t="s">
        <v>819</v>
      </c>
      <c r="B66" s="17" t="s">
        <v>480</v>
      </c>
      <c r="C66" s="327">
        <v>0</v>
      </c>
      <c r="D66" s="80">
        <v>2.5720000000000001</v>
      </c>
      <c r="E66" s="81">
        <v>0.42899999999999999</v>
      </c>
      <c r="F66" s="82">
        <v>6.2E-2</v>
      </c>
      <c r="G66" s="318">
        <v>62.66</v>
      </c>
      <c r="H66" s="318">
        <v>1.1499999999999999</v>
      </c>
      <c r="I66" s="321">
        <v>1.73</v>
      </c>
      <c r="J66" s="25">
        <v>5.5E-2</v>
      </c>
      <c r="K66" s="1"/>
    </row>
    <row r="67" spans="1:11" ht="35.049999999999997" customHeight="1" x14ac:dyDescent="0.3">
      <c r="A67" s="317" t="s">
        <v>820</v>
      </c>
      <c r="B67" s="17" t="s">
        <v>480</v>
      </c>
      <c r="C67" s="326">
        <v>0</v>
      </c>
      <c r="D67" s="80">
        <v>2.5720000000000001</v>
      </c>
      <c r="E67" s="81">
        <v>0.42899999999999999</v>
      </c>
      <c r="F67" s="82">
        <v>6.2E-2</v>
      </c>
      <c r="G67" s="318">
        <v>146.65</v>
      </c>
      <c r="H67" s="318">
        <v>1.1499999999999999</v>
      </c>
      <c r="I67" s="321">
        <v>1.73</v>
      </c>
      <c r="J67" s="25">
        <v>5.5E-2</v>
      </c>
      <c r="K67" s="1"/>
    </row>
    <row r="68" spans="1:11" ht="35.049999999999997" customHeight="1" x14ac:dyDescent="0.3">
      <c r="A68" s="317" t="s">
        <v>821</v>
      </c>
      <c r="B68" s="17" t="s">
        <v>480</v>
      </c>
      <c r="C68" s="326">
        <v>0</v>
      </c>
      <c r="D68" s="80">
        <v>2.5720000000000001</v>
      </c>
      <c r="E68" s="81">
        <v>0.42899999999999999</v>
      </c>
      <c r="F68" s="82">
        <v>6.2E-2</v>
      </c>
      <c r="G68" s="318">
        <v>235.13</v>
      </c>
      <c r="H68" s="318">
        <v>1.1499999999999999</v>
      </c>
      <c r="I68" s="321">
        <v>1.73</v>
      </c>
      <c r="J68" s="25">
        <v>5.5E-2</v>
      </c>
      <c r="K68" s="1"/>
    </row>
    <row r="69" spans="1:11" ht="35.049999999999997" customHeight="1" x14ac:dyDescent="0.3">
      <c r="A69" s="317" t="s">
        <v>822</v>
      </c>
      <c r="B69" s="17" t="s">
        <v>480</v>
      </c>
      <c r="C69" s="326">
        <v>0</v>
      </c>
      <c r="D69" s="80">
        <v>2.5720000000000001</v>
      </c>
      <c r="E69" s="81">
        <v>0.42899999999999999</v>
      </c>
      <c r="F69" s="82">
        <v>6.2E-2</v>
      </c>
      <c r="G69" s="318">
        <v>486.59</v>
      </c>
      <c r="H69" s="318">
        <v>1.1499999999999999</v>
      </c>
      <c r="I69" s="321">
        <v>1.73</v>
      </c>
      <c r="J69" s="25">
        <v>5.5E-2</v>
      </c>
      <c r="K69" s="1"/>
    </row>
    <row r="70" spans="1:11" ht="35.049999999999997" customHeight="1" x14ac:dyDescent="0.3">
      <c r="A70" s="317" t="s">
        <v>823</v>
      </c>
      <c r="B70" s="17" t="s">
        <v>480</v>
      </c>
      <c r="C70" s="327">
        <v>0</v>
      </c>
      <c r="D70" s="80">
        <v>3.222</v>
      </c>
      <c r="E70" s="81">
        <v>0.48799999999999999</v>
      </c>
      <c r="F70" s="82">
        <v>7.2999999999999995E-2</v>
      </c>
      <c r="G70" s="318">
        <v>32.049999999999997</v>
      </c>
      <c r="H70" s="318">
        <v>1.82</v>
      </c>
      <c r="I70" s="321">
        <v>3.12</v>
      </c>
      <c r="J70" s="25">
        <v>6.4000000000000001E-2</v>
      </c>
      <c r="K70" s="1"/>
    </row>
    <row r="71" spans="1:11" ht="35.049999999999997" customHeight="1" x14ac:dyDescent="0.3">
      <c r="A71" s="317" t="s">
        <v>824</v>
      </c>
      <c r="B71" s="17" t="s">
        <v>480</v>
      </c>
      <c r="C71" s="327">
        <v>0</v>
      </c>
      <c r="D71" s="80">
        <v>3.222</v>
      </c>
      <c r="E71" s="81">
        <v>0.48799999999999999</v>
      </c>
      <c r="F71" s="82">
        <v>7.2999999999999995E-2</v>
      </c>
      <c r="G71" s="318">
        <v>119.36</v>
      </c>
      <c r="H71" s="318">
        <v>1.82</v>
      </c>
      <c r="I71" s="321">
        <v>3.12</v>
      </c>
      <c r="J71" s="25">
        <v>6.4000000000000001E-2</v>
      </c>
      <c r="K71" s="1"/>
    </row>
    <row r="72" spans="1:11" ht="35.049999999999997" customHeight="1" x14ac:dyDescent="0.3">
      <c r="A72" s="317" t="s">
        <v>825</v>
      </c>
      <c r="B72" s="17" t="s">
        <v>480</v>
      </c>
      <c r="C72" s="326">
        <v>0</v>
      </c>
      <c r="D72" s="80">
        <v>3.222</v>
      </c>
      <c r="E72" s="81">
        <v>0.48799999999999999</v>
      </c>
      <c r="F72" s="82">
        <v>7.2999999999999995E-2</v>
      </c>
      <c r="G72" s="318">
        <v>249.76</v>
      </c>
      <c r="H72" s="318">
        <v>1.82</v>
      </c>
      <c r="I72" s="321">
        <v>3.12</v>
      </c>
      <c r="J72" s="25">
        <v>6.4000000000000001E-2</v>
      </c>
      <c r="K72" s="1"/>
    </row>
    <row r="73" spans="1:11" ht="35.049999999999997" customHeight="1" x14ac:dyDescent="0.3">
      <c r="A73" s="317" t="s">
        <v>826</v>
      </c>
      <c r="B73" s="17" t="s">
        <v>480</v>
      </c>
      <c r="C73" s="326">
        <v>0</v>
      </c>
      <c r="D73" s="80">
        <v>3.222</v>
      </c>
      <c r="E73" s="81">
        <v>0.48799999999999999</v>
      </c>
      <c r="F73" s="82">
        <v>7.2999999999999995E-2</v>
      </c>
      <c r="G73" s="318">
        <v>387.14</v>
      </c>
      <c r="H73" s="318">
        <v>1.82</v>
      </c>
      <c r="I73" s="321">
        <v>3.12</v>
      </c>
      <c r="J73" s="25">
        <v>6.4000000000000001E-2</v>
      </c>
      <c r="K73" s="1"/>
    </row>
    <row r="74" spans="1:11" ht="35.049999999999997" customHeight="1" x14ac:dyDescent="0.3">
      <c r="A74" s="317" t="s">
        <v>827</v>
      </c>
      <c r="B74" s="17" t="s">
        <v>480</v>
      </c>
      <c r="C74" s="326">
        <v>0</v>
      </c>
      <c r="D74" s="80">
        <v>3.222</v>
      </c>
      <c r="E74" s="81">
        <v>0.48799999999999999</v>
      </c>
      <c r="F74" s="82">
        <v>7.2999999999999995E-2</v>
      </c>
      <c r="G74" s="318">
        <v>777.56</v>
      </c>
      <c r="H74" s="318">
        <v>1.82</v>
      </c>
      <c r="I74" s="321">
        <v>3.12</v>
      </c>
      <c r="J74" s="25">
        <v>6.4000000000000001E-2</v>
      </c>
      <c r="K74" s="1"/>
    </row>
    <row r="75" spans="1:11" ht="35.049999999999997" customHeight="1" x14ac:dyDescent="0.3">
      <c r="A75" s="317" t="s">
        <v>828</v>
      </c>
      <c r="B75" s="17" t="s">
        <v>480</v>
      </c>
      <c r="C75" s="327">
        <v>0</v>
      </c>
      <c r="D75" s="80">
        <v>2.5960000000000001</v>
      </c>
      <c r="E75" s="81">
        <v>0.32700000000000001</v>
      </c>
      <c r="F75" s="82">
        <v>5.2999999999999999E-2</v>
      </c>
      <c r="G75" s="318">
        <v>82.41</v>
      </c>
      <c r="H75" s="318">
        <v>2.09</v>
      </c>
      <c r="I75" s="321">
        <v>3.81</v>
      </c>
      <c r="J75" s="25">
        <v>4.5999999999999999E-2</v>
      </c>
      <c r="K75" s="1"/>
    </row>
    <row r="76" spans="1:11" ht="35.049999999999997" customHeight="1" x14ac:dyDescent="0.3">
      <c r="A76" s="317" t="s">
        <v>829</v>
      </c>
      <c r="B76" s="17" t="s">
        <v>480</v>
      </c>
      <c r="C76" s="327">
        <v>0</v>
      </c>
      <c r="D76" s="80">
        <v>2.5960000000000001</v>
      </c>
      <c r="E76" s="81">
        <v>0.32700000000000001</v>
      </c>
      <c r="F76" s="82">
        <v>5.2999999999999999E-2</v>
      </c>
      <c r="G76" s="318">
        <v>733.99</v>
      </c>
      <c r="H76" s="318">
        <v>2.09</v>
      </c>
      <c r="I76" s="321">
        <v>3.81</v>
      </c>
      <c r="J76" s="25">
        <v>4.5999999999999999E-2</v>
      </c>
      <c r="K76" s="1"/>
    </row>
    <row r="77" spans="1:11" ht="35.049999999999997" customHeight="1" x14ac:dyDescent="0.3">
      <c r="A77" s="317" t="s">
        <v>830</v>
      </c>
      <c r="B77" s="17" t="s">
        <v>480</v>
      </c>
      <c r="C77" s="326">
        <v>0</v>
      </c>
      <c r="D77" s="80">
        <v>2.5960000000000001</v>
      </c>
      <c r="E77" s="81">
        <v>0.32700000000000001</v>
      </c>
      <c r="F77" s="82">
        <v>5.2999999999999999E-2</v>
      </c>
      <c r="G77" s="318">
        <v>2212.2399999999998</v>
      </c>
      <c r="H77" s="318">
        <v>2.09</v>
      </c>
      <c r="I77" s="321">
        <v>3.81</v>
      </c>
      <c r="J77" s="25">
        <v>4.5999999999999999E-2</v>
      </c>
      <c r="K77" s="1"/>
    </row>
    <row r="78" spans="1:11" ht="35.049999999999997" customHeight="1" x14ac:dyDescent="0.3">
      <c r="A78" s="317" t="s">
        <v>831</v>
      </c>
      <c r="B78" s="17" t="s">
        <v>480</v>
      </c>
      <c r="C78" s="326">
        <v>0</v>
      </c>
      <c r="D78" s="80">
        <v>2.5960000000000001</v>
      </c>
      <c r="E78" s="81">
        <v>0.32700000000000001</v>
      </c>
      <c r="F78" s="82">
        <v>5.2999999999999999E-2</v>
      </c>
      <c r="G78" s="318">
        <v>4547.0600000000004</v>
      </c>
      <c r="H78" s="318">
        <v>2.09</v>
      </c>
      <c r="I78" s="321">
        <v>3.81</v>
      </c>
      <c r="J78" s="25">
        <v>4.5999999999999999E-2</v>
      </c>
      <c r="K78" s="1"/>
    </row>
    <row r="79" spans="1:11" ht="35.049999999999997" customHeight="1" x14ac:dyDescent="0.3">
      <c r="A79" s="317" t="s">
        <v>832</v>
      </c>
      <c r="B79" s="17" t="s">
        <v>480</v>
      </c>
      <c r="C79" s="326">
        <v>0</v>
      </c>
      <c r="D79" s="80">
        <v>2.5960000000000001</v>
      </c>
      <c r="E79" s="81">
        <v>0.32700000000000001</v>
      </c>
      <c r="F79" s="82">
        <v>5.2999999999999999E-2</v>
      </c>
      <c r="G79" s="318">
        <v>10494.07</v>
      </c>
      <c r="H79" s="318">
        <v>2.09</v>
      </c>
      <c r="I79" s="321">
        <v>3.81</v>
      </c>
      <c r="J79" s="25">
        <v>4.5999999999999999E-2</v>
      </c>
      <c r="K79" s="1"/>
    </row>
    <row r="80" spans="1:11" ht="35.049999999999997" customHeight="1" x14ac:dyDescent="0.3">
      <c r="A80" s="317" t="s">
        <v>579</v>
      </c>
      <c r="B80" s="17" t="s">
        <v>480</v>
      </c>
      <c r="C80" s="327" t="s">
        <v>608</v>
      </c>
      <c r="D80" s="83">
        <v>6.1109999999999998</v>
      </c>
      <c r="E80" s="84">
        <v>1.4410000000000001</v>
      </c>
      <c r="F80" s="82">
        <v>1.1060000000000001</v>
      </c>
      <c r="G80" s="319"/>
      <c r="H80" s="319"/>
      <c r="I80" s="320"/>
      <c r="J80" s="26"/>
      <c r="K80" s="1"/>
    </row>
    <row r="81" spans="1:11" ht="35.049999999999997" customHeight="1" x14ac:dyDescent="0.3">
      <c r="A81" s="317" t="s">
        <v>682</v>
      </c>
      <c r="B81" s="17" t="s">
        <v>480</v>
      </c>
      <c r="C81" s="327" t="s">
        <v>612</v>
      </c>
      <c r="D81" s="80">
        <v>-3.6960000000000002</v>
      </c>
      <c r="E81" s="81">
        <v>-0.67100000000000004</v>
      </c>
      <c r="F81" s="82">
        <v>-9.5000000000000001E-2</v>
      </c>
      <c r="G81" s="318">
        <v>0</v>
      </c>
      <c r="H81" s="319"/>
      <c r="I81" s="320"/>
      <c r="J81" s="26"/>
      <c r="K81" s="1"/>
    </row>
    <row r="82" spans="1:11" ht="35.049999999999997" customHeight="1" x14ac:dyDescent="0.3">
      <c r="A82" s="317" t="s">
        <v>683</v>
      </c>
      <c r="B82" s="17" t="s">
        <v>480</v>
      </c>
      <c r="C82" s="327" t="s">
        <v>612</v>
      </c>
      <c r="D82" s="80">
        <v>-3.6019999999999999</v>
      </c>
      <c r="E82" s="81">
        <v>-0.61199999999999999</v>
      </c>
      <c r="F82" s="82">
        <v>-8.7999999999999995E-2</v>
      </c>
      <c r="G82" s="318">
        <v>0</v>
      </c>
      <c r="H82" s="319"/>
      <c r="I82" s="320"/>
      <c r="J82" s="26"/>
      <c r="K82" s="1"/>
    </row>
    <row r="83" spans="1:11" ht="35.049999999999997" customHeight="1" x14ac:dyDescent="0.3">
      <c r="A83" s="317" t="s">
        <v>684</v>
      </c>
      <c r="B83" s="17" t="s">
        <v>480</v>
      </c>
      <c r="C83" s="327">
        <v>0</v>
      </c>
      <c r="D83" s="80">
        <v>-3.6960000000000002</v>
      </c>
      <c r="E83" s="81">
        <v>-0.67100000000000004</v>
      </c>
      <c r="F83" s="82">
        <v>-9.5000000000000001E-2</v>
      </c>
      <c r="G83" s="318">
        <v>0</v>
      </c>
      <c r="H83" s="319"/>
      <c r="I83" s="320"/>
      <c r="J83" s="25">
        <v>7.0999999999999994E-2</v>
      </c>
      <c r="K83" s="1"/>
    </row>
    <row r="84" spans="1:11" ht="35.049999999999997" customHeight="1" x14ac:dyDescent="0.3">
      <c r="A84" s="317" t="s">
        <v>685</v>
      </c>
      <c r="B84" s="17" t="s">
        <v>480</v>
      </c>
      <c r="C84" s="327">
        <v>0</v>
      </c>
      <c r="D84" s="80">
        <v>-3.6019999999999999</v>
      </c>
      <c r="E84" s="81">
        <v>-0.61199999999999999</v>
      </c>
      <c r="F84" s="82">
        <v>-8.7999999999999995E-2</v>
      </c>
      <c r="G84" s="318">
        <v>0</v>
      </c>
      <c r="H84" s="319"/>
      <c r="I84" s="320"/>
      <c r="J84" s="25">
        <v>7.0999999999999994E-2</v>
      </c>
      <c r="K84" s="1"/>
    </row>
    <row r="85" spans="1:11" ht="35.049999999999997" customHeight="1" x14ac:dyDescent="0.3">
      <c r="A85" s="317" t="s">
        <v>686</v>
      </c>
      <c r="B85" s="17" t="s">
        <v>480</v>
      </c>
      <c r="C85" s="327">
        <v>0</v>
      </c>
      <c r="D85" s="80">
        <v>-4.1420000000000003</v>
      </c>
      <c r="E85" s="81">
        <v>-0.60099999999999998</v>
      </c>
      <c r="F85" s="82">
        <v>-9.0999999999999998E-2</v>
      </c>
      <c r="G85" s="318">
        <v>8.36</v>
      </c>
      <c r="H85" s="319"/>
      <c r="I85" s="320"/>
      <c r="J85" s="25">
        <v>0.08</v>
      </c>
      <c r="K85" s="1"/>
    </row>
    <row r="86" spans="1:11" ht="35.049999999999997" customHeight="1" x14ac:dyDescent="0.3">
      <c r="A86" s="317" t="s">
        <v>833</v>
      </c>
      <c r="B86" s="17" t="s">
        <v>480</v>
      </c>
      <c r="C86" s="327" t="s">
        <v>638</v>
      </c>
      <c r="D86" s="80">
        <v>2.4129999999999998</v>
      </c>
      <c r="E86" s="81">
        <v>0.438</v>
      </c>
      <c r="F86" s="82">
        <v>6.2E-2</v>
      </c>
      <c r="G86" s="318">
        <v>3.23</v>
      </c>
      <c r="H86" s="319"/>
      <c r="I86" s="320"/>
      <c r="J86" s="26"/>
      <c r="K86" s="1"/>
    </row>
    <row r="87" spans="1:11" ht="35.049999999999997" customHeight="1" x14ac:dyDescent="0.3">
      <c r="A87" s="317" t="s">
        <v>834</v>
      </c>
      <c r="B87" s="17" t="s">
        <v>480</v>
      </c>
      <c r="C87" s="327" t="s">
        <v>567</v>
      </c>
      <c r="D87" s="80">
        <v>2.4129999999999998</v>
      </c>
      <c r="E87" s="81">
        <v>0.438</v>
      </c>
      <c r="F87" s="82">
        <v>6.2E-2</v>
      </c>
      <c r="G87" s="319"/>
      <c r="H87" s="319"/>
      <c r="I87" s="320"/>
      <c r="J87" s="26"/>
      <c r="K87" s="1"/>
    </row>
    <row r="88" spans="1:11" ht="35.049999999999997" customHeight="1" x14ac:dyDescent="0.3">
      <c r="A88" s="317" t="s">
        <v>835</v>
      </c>
      <c r="B88" s="17" t="s">
        <v>480</v>
      </c>
      <c r="C88" s="327" t="s">
        <v>639</v>
      </c>
      <c r="D88" s="80">
        <v>2.7829999999999999</v>
      </c>
      <c r="E88" s="81">
        <v>0.505</v>
      </c>
      <c r="F88" s="82">
        <v>7.0999999999999994E-2</v>
      </c>
      <c r="G88" s="318">
        <v>1.28</v>
      </c>
      <c r="H88" s="319"/>
      <c r="I88" s="320"/>
      <c r="J88" s="26"/>
      <c r="K88" s="1"/>
    </row>
    <row r="89" spans="1:11" ht="35.049999999999997" customHeight="1" x14ac:dyDescent="0.3">
      <c r="A89" s="317" t="s">
        <v>836</v>
      </c>
      <c r="B89" s="17" t="s">
        <v>480</v>
      </c>
      <c r="C89" s="327" t="s">
        <v>639</v>
      </c>
      <c r="D89" s="80">
        <v>2.7829999999999999</v>
      </c>
      <c r="E89" s="81">
        <v>0.505</v>
      </c>
      <c r="F89" s="82">
        <v>7.0999999999999994E-2</v>
      </c>
      <c r="G89" s="318">
        <v>2.17</v>
      </c>
      <c r="H89" s="319"/>
      <c r="I89" s="320"/>
      <c r="J89" s="26"/>
      <c r="K89" s="1"/>
    </row>
    <row r="90" spans="1:11" ht="35.049999999999997" customHeight="1" x14ac:dyDescent="0.3">
      <c r="A90" s="317" t="s">
        <v>837</v>
      </c>
      <c r="B90" s="17" t="s">
        <v>480</v>
      </c>
      <c r="C90" s="327" t="s">
        <v>639</v>
      </c>
      <c r="D90" s="80">
        <v>2.7829999999999999</v>
      </c>
      <c r="E90" s="81">
        <v>0.505</v>
      </c>
      <c r="F90" s="82">
        <v>7.0999999999999994E-2</v>
      </c>
      <c r="G90" s="318">
        <v>5.67</v>
      </c>
      <c r="H90" s="319"/>
      <c r="I90" s="320"/>
      <c r="J90" s="26"/>
      <c r="K90" s="1"/>
    </row>
    <row r="91" spans="1:11" ht="35.049999999999997" customHeight="1" x14ac:dyDescent="0.3">
      <c r="A91" s="317" t="s">
        <v>838</v>
      </c>
      <c r="B91" s="17" t="s">
        <v>480</v>
      </c>
      <c r="C91" s="327" t="s">
        <v>639</v>
      </c>
      <c r="D91" s="80">
        <v>2.7829999999999999</v>
      </c>
      <c r="E91" s="81">
        <v>0.505</v>
      </c>
      <c r="F91" s="82">
        <v>7.0999999999999994E-2</v>
      </c>
      <c r="G91" s="318">
        <v>12.15</v>
      </c>
      <c r="H91" s="319"/>
      <c r="I91" s="320"/>
      <c r="J91" s="26"/>
      <c r="K91" s="1"/>
    </row>
    <row r="92" spans="1:11" ht="35.049999999999997" customHeight="1" x14ac:dyDescent="0.3">
      <c r="A92" s="317" t="s">
        <v>839</v>
      </c>
      <c r="B92" s="17" t="s">
        <v>480</v>
      </c>
      <c r="C92" s="327" t="s">
        <v>639</v>
      </c>
      <c r="D92" s="80">
        <v>2.7829999999999999</v>
      </c>
      <c r="E92" s="81">
        <v>0.505</v>
      </c>
      <c r="F92" s="82">
        <v>7.0999999999999994E-2</v>
      </c>
      <c r="G92" s="318">
        <v>35.130000000000003</v>
      </c>
      <c r="H92" s="319"/>
      <c r="I92" s="320"/>
      <c r="J92" s="26"/>
      <c r="K92" s="1"/>
    </row>
    <row r="93" spans="1:11" ht="35.049999999999997" customHeight="1" x14ac:dyDescent="0.3">
      <c r="A93" s="317" t="s">
        <v>580</v>
      </c>
      <c r="B93" s="17" t="s">
        <v>480</v>
      </c>
      <c r="C93" s="327" t="s">
        <v>569</v>
      </c>
      <c r="D93" s="80">
        <v>2.7829999999999999</v>
      </c>
      <c r="E93" s="81">
        <v>0.505</v>
      </c>
      <c r="F93" s="82">
        <v>7.0999999999999994E-2</v>
      </c>
      <c r="G93" s="319"/>
      <c r="H93" s="319"/>
      <c r="I93" s="320"/>
      <c r="J93" s="26"/>
      <c r="K93" s="1"/>
    </row>
    <row r="94" spans="1:11" ht="35.049999999999997" customHeight="1" x14ac:dyDescent="0.3">
      <c r="A94" s="317" t="s">
        <v>840</v>
      </c>
      <c r="B94" s="17" t="s">
        <v>480</v>
      </c>
      <c r="C94" s="327">
        <v>0</v>
      </c>
      <c r="D94" s="80">
        <v>2.036</v>
      </c>
      <c r="E94" s="81">
        <v>0.33900000000000002</v>
      </c>
      <c r="F94" s="82">
        <v>4.9000000000000002E-2</v>
      </c>
      <c r="G94" s="318">
        <v>5.09</v>
      </c>
      <c r="H94" s="318">
        <v>0.91</v>
      </c>
      <c r="I94" s="321">
        <v>1.37</v>
      </c>
      <c r="J94" s="25">
        <v>4.3999999999999997E-2</v>
      </c>
      <c r="K94" s="1"/>
    </row>
    <row r="95" spans="1:11" ht="35.049999999999997" customHeight="1" x14ac:dyDescent="0.3">
      <c r="A95" s="317" t="s">
        <v>841</v>
      </c>
      <c r="B95" s="17" t="s">
        <v>480</v>
      </c>
      <c r="C95" s="327">
        <v>0</v>
      </c>
      <c r="D95" s="80">
        <v>2.036</v>
      </c>
      <c r="E95" s="81">
        <v>0.33900000000000002</v>
      </c>
      <c r="F95" s="82">
        <v>4.9000000000000002E-2</v>
      </c>
      <c r="G95" s="318">
        <v>49.6</v>
      </c>
      <c r="H95" s="318">
        <v>0.91</v>
      </c>
      <c r="I95" s="321">
        <v>1.37</v>
      </c>
      <c r="J95" s="25">
        <v>4.3999999999999997E-2</v>
      </c>
      <c r="K95" s="1"/>
    </row>
    <row r="96" spans="1:11" ht="35.049999999999997" customHeight="1" x14ac:dyDescent="0.3">
      <c r="A96" s="317" t="s">
        <v>842</v>
      </c>
      <c r="B96" s="17" t="s">
        <v>480</v>
      </c>
      <c r="C96" s="326">
        <v>0</v>
      </c>
      <c r="D96" s="80">
        <v>2.036</v>
      </c>
      <c r="E96" s="81">
        <v>0.33900000000000002</v>
      </c>
      <c r="F96" s="82">
        <v>4.9000000000000002E-2</v>
      </c>
      <c r="G96" s="318">
        <v>116.07</v>
      </c>
      <c r="H96" s="318">
        <v>0.91</v>
      </c>
      <c r="I96" s="321">
        <v>1.37</v>
      </c>
      <c r="J96" s="25">
        <v>4.3999999999999997E-2</v>
      </c>
      <c r="K96" s="1"/>
    </row>
    <row r="97" spans="1:11" ht="35.049999999999997" customHeight="1" x14ac:dyDescent="0.3">
      <c r="A97" s="317" t="s">
        <v>843</v>
      </c>
      <c r="B97" s="17" t="s">
        <v>480</v>
      </c>
      <c r="C97" s="326">
        <v>0</v>
      </c>
      <c r="D97" s="80">
        <v>2.036</v>
      </c>
      <c r="E97" s="81">
        <v>0.33900000000000002</v>
      </c>
      <c r="F97" s="82">
        <v>4.9000000000000002E-2</v>
      </c>
      <c r="G97" s="318">
        <v>186.1</v>
      </c>
      <c r="H97" s="318">
        <v>0.91</v>
      </c>
      <c r="I97" s="321">
        <v>1.37</v>
      </c>
      <c r="J97" s="25">
        <v>4.3999999999999997E-2</v>
      </c>
      <c r="K97" s="1"/>
    </row>
    <row r="98" spans="1:11" ht="35.049999999999997" customHeight="1" x14ac:dyDescent="0.3">
      <c r="A98" s="317" t="s">
        <v>844</v>
      </c>
      <c r="B98" s="17" t="s">
        <v>480</v>
      </c>
      <c r="C98" s="326">
        <v>0</v>
      </c>
      <c r="D98" s="80">
        <v>2.036</v>
      </c>
      <c r="E98" s="81">
        <v>0.33900000000000002</v>
      </c>
      <c r="F98" s="82">
        <v>4.9000000000000002E-2</v>
      </c>
      <c r="G98" s="318">
        <v>385.12</v>
      </c>
      <c r="H98" s="318">
        <v>0.91</v>
      </c>
      <c r="I98" s="321">
        <v>1.37</v>
      </c>
      <c r="J98" s="25">
        <v>4.3999999999999997E-2</v>
      </c>
      <c r="K98" s="1"/>
    </row>
    <row r="99" spans="1:11" ht="35.049999999999997" customHeight="1" x14ac:dyDescent="0.3">
      <c r="A99" s="317" t="s">
        <v>845</v>
      </c>
      <c r="B99" s="17" t="s">
        <v>480</v>
      </c>
      <c r="C99" s="327">
        <v>0</v>
      </c>
      <c r="D99" s="80">
        <v>2.5499999999999998</v>
      </c>
      <c r="E99" s="81">
        <v>0.38600000000000001</v>
      </c>
      <c r="F99" s="82">
        <v>5.8000000000000003E-2</v>
      </c>
      <c r="G99" s="318">
        <v>25.38</v>
      </c>
      <c r="H99" s="318">
        <v>1.44</v>
      </c>
      <c r="I99" s="321">
        <v>2.4700000000000002</v>
      </c>
      <c r="J99" s="25">
        <v>0.05</v>
      </c>
      <c r="K99" s="1"/>
    </row>
    <row r="100" spans="1:11" ht="35.049999999999997" customHeight="1" x14ac:dyDescent="0.3">
      <c r="A100" s="317" t="s">
        <v>846</v>
      </c>
      <c r="B100" s="17" t="s">
        <v>480</v>
      </c>
      <c r="C100" s="327">
        <v>0</v>
      </c>
      <c r="D100" s="80">
        <v>2.5499999999999998</v>
      </c>
      <c r="E100" s="81">
        <v>0.38600000000000001</v>
      </c>
      <c r="F100" s="82">
        <v>5.8000000000000003E-2</v>
      </c>
      <c r="G100" s="318">
        <v>94.48</v>
      </c>
      <c r="H100" s="318">
        <v>1.44</v>
      </c>
      <c r="I100" s="321">
        <v>2.4700000000000002</v>
      </c>
      <c r="J100" s="25">
        <v>0.05</v>
      </c>
      <c r="K100" s="1"/>
    </row>
    <row r="101" spans="1:11" ht="35.049999999999997" customHeight="1" x14ac:dyDescent="0.3">
      <c r="A101" s="317" t="s">
        <v>847</v>
      </c>
      <c r="B101" s="17" t="s">
        <v>480</v>
      </c>
      <c r="C101" s="326">
        <v>0</v>
      </c>
      <c r="D101" s="80">
        <v>2.5499999999999998</v>
      </c>
      <c r="E101" s="81">
        <v>0.38600000000000001</v>
      </c>
      <c r="F101" s="82">
        <v>5.8000000000000003E-2</v>
      </c>
      <c r="G101" s="318">
        <v>197.68</v>
      </c>
      <c r="H101" s="318">
        <v>1.44</v>
      </c>
      <c r="I101" s="321">
        <v>2.4700000000000002</v>
      </c>
      <c r="J101" s="25">
        <v>0.05</v>
      </c>
      <c r="K101" s="1"/>
    </row>
    <row r="102" spans="1:11" ht="35.049999999999997" customHeight="1" x14ac:dyDescent="0.3">
      <c r="A102" s="317" t="s">
        <v>848</v>
      </c>
      <c r="B102" s="17" t="s">
        <v>480</v>
      </c>
      <c r="C102" s="326">
        <v>0</v>
      </c>
      <c r="D102" s="80">
        <v>2.5499999999999998</v>
      </c>
      <c r="E102" s="81">
        <v>0.38600000000000001</v>
      </c>
      <c r="F102" s="82">
        <v>5.8000000000000003E-2</v>
      </c>
      <c r="G102" s="318">
        <v>306.42</v>
      </c>
      <c r="H102" s="318">
        <v>1.44</v>
      </c>
      <c r="I102" s="321">
        <v>2.4700000000000002</v>
      </c>
      <c r="J102" s="25">
        <v>0.05</v>
      </c>
      <c r="K102" s="1"/>
    </row>
    <row r="103" spans="1:11" ht="35.049999999999997" customHeight="1" x14ac:dyDescent="0.3">
      <c r="A103" s="317" t="s">
        <v>849</v>
      </c>
      <c r="B103" s="17" t="s">
        <v>480</v>
      </c>
      <c r="C103" s="326">
        <v>0</v>
      </c>
      <c r="D103" s="80">
        <v>2.5499999999999998</v>
      </c>
      <c r="E103" s="81">
        <v>0.38600000000000001</v>
      </c>
      <c r="F103" s="82">
        <v>5.8000000000000003E-2</v>
      </c>
      <c r="G103" s="318">
        <v>615.41999999999996</v>
      </c>
      <c r="H103" s="318">
        <v>1.44</v>
      </c>
      <c r="I103" s="321">
        <v>2.4700000000000002</v>
      </c>
      <c r="J103" s="25">
        <v>0.05</v>
      </c>
      <c r="K103" s="1"/>
    </row>
    <row r="104" spans="1:11" ht="35.049999999999997" customHeight="1" x14ac:dyDescent="0.3">
      <c r="A104" s="317" t="s">
        <v>850</v>
      </c>
      <c r="B104" s="17" t="s">
        <v>480</v>
      </c>
      <c r="C104" s="327">
        <v>0</v>
      </c>
      <c r="D104" s="80">
        <v>2.0550000000000002</v>
      </c>
      <c r="E104" s="81">
        <v>0.25900000000000001</v>
      </c>
      <c r="F104" s="82">
        <v>4.2000000000000003E-2</v>
      </c>
      <c r="G104" s="318">
        <v>65.23</v>
      </c>
      <c r="H104" s="318">
        <v>1.66</v>
      </c>
      <c r="I104" s="321">
        <v>3.01</v>
      </c>
      <c r="J104" s="25">
        <v>3.5999999999999997E-2</v>
      </c>
      <c r="K104" s="1"/>
    </row>
    <row r="105" spans="1:11" ht="35.049999999999997" customHeight="1" x14ac:dyDescent="0.3">
      <c r="A105" s="317" t="s">
        <v>851</v>
      </c>
      <c r="B105" s="17" t="s">
        <v>480</v>
      </c>
      <c r="C105" s="327">
        <v>0</v>
      </c>
      <c r="D105" s="80">
        <v>2.0550000000000002</v>
      </c>
      <c r="E105" s="81">
        <v>0.25900000000000001</v>
      </c>
      <c r="F105" s="82">
        <v>4.2000000000000003E-2</v>
      </c>
      <c r="G105" s="318">
        <v>580.92999999999995</v>
      </c>
      <c r="H105" s="318">
        <v>1.66</v>
      </c>
      <c r="I105" s="321">
        <v>3.01</v>
      </c>
      <c r="J105" s="25">
        <v>3.5999999999999997E-2</v>
      </c>
      <c r="K105" s="1"/>
    </row>
    <row r="106" spans="1:11" ht="35.049999999999997" customHeight="1" x14ac:dyDescent="0.3">
      <c r="A106" s="317" t="s">
        <v>852</v>
      </c>
      <c r="B106" s="17" t="s">
        <v>480</v>
      </c>
      <c r="C106" s="326">
        <v>0</v>
      </c>
      <c r="D106" s="80">
        <v>2.0550000000000002</v>
      </c>
      <c r="E106" s="81">
        <v>0.25900000000000001</v>
      </c>
      <c r="F106" s="82">
        <v>4.2000000000000003E-2</v>
      </c>
      <c r="G106" s="318">
        <v>1750.91</v>
      </c>
      <c r="H106" s="318">
        <v>1.66</v>
      </c>
      <c r="I106" s="321">
        <v>3.01</v>
      </c>
      <c r="J106" s="25">
        <v>3.5999999999999997E-2</v>
      </c>
      <c r="K106" s="1"/>
    </row>
    <row r="107" spans="1:11" ht="35.049999999999997" customHeight="1" x14ac:dyDescent="0.3">
      <c r="A107" s="317" t="s">
        <v>853</v>
      </c>
      <c r="B107" s="17" t="s">
        <v>480</v>
      </c>
      <c r="C107" s="326">
        <v>0</v>
      </c>
      <c r="D107" s="80">
        <v>2.0550000000000002</v>
      </c>
      <c r="E107" s="81">
        <v>0.25900000000000001</v>
      </c>
      <c r="F107" s="82">
        <v>4.2000000000000003E-2</v>
      </c>
      <c r="G107" s="318">
        <v>3598.82</v>
      </c>
      <c r="H107" s="318">
        <v>1.66</v>
      </c>
      <c r="I107" s="321">
        <v>3.01</v>
      </c>
      <c r="J107" s="25">
        <v>3.5999999999999997E-2</v>
      </c>
      <c r="K107" s="1"/>
    </row>
    <row r="108" spans="1:11" ht="35.049999999999997" customHeight="1" x14ac:dyDescent="0.3">
      <c r="A108" s="317" t="s">
        <v>854</v>
      </c>
      <c r="B108" s="17" t="s">
        <v>480</v>
      </c>
      <c r="C108" s="326">
        <v>0</v>
      </c>
      <c r="D108" s="80">
        <v>2.0550000000000002</v>
      </c>
      <c r="E108" s="81">
        <v>0.25900000000000001</v>
      </c>
      <c r="F108" s="82">
        <v>4.2000000000000003E-2</v>
      </c>
      <c r="G108" s="318">
        <v>8305.6299999999992</v>
      </c>
      <c r="H108" s="318">
        <v>1.66</v>
      </c>
      <c r="I108" s="321">
        <v>3.01</v>
      </c>
      <c r="J108" s="25">
        <v>3.5999999999999997E-2</v>
      </c>
      <c r="K108" s="1"/>
    </row>
    <row r="109" spans="1:11" ht="35.049999999999997" customHeight="1" x14ac:dyDescent="0.3">
      <c r="A109" s="317" t="s">
        <v>581</v>
      </c>
      <c r="B109" s="17" t="s">
        <v>480</v>
      </c>
      <c r="C109" s="327" t="s">
        <v>608</v>
      </c>
      <c r="D109" s="83">
        <v>4.8360000000000003</v>
      </c>
      <c r="E109" s="84">
        <v>1.141</v>
      </c>
      <c r="F109" s="82">
        <v>0.876</v>
      </c>
      <c r="G109" s="319"/>
      <c r="H109" s="319"/>
      <c r="I109" s="320"/>
      <c r="J109" s="26"/>
      <c r="K109" s="1"/>
    </row>
    <row r="110" spans="1:11" ht="35.049999999999997" customHeight="1" x14ac:dyDescent="0.3">
      <c r="A110" s="317" t="s">
        <v>687</v>
      </c>
      <c r="B110" s="17" t="s">
        <v>480</v>
      </c>
      <c r="C110" s="327" t="s">
        <v>612</v>
      </c>
      <c r="D110" s="80">
        <v>-2.9249999999999998</v>
      </c>
      <c r="E110" s="81">
        <v>-0.53100000000000003</v>
      </c>
      <c r="F110" s="82">
        <v>-7.4999999999999997E-2</v>
      </c>
      <c r="G110" s="318">
        <v>0</v>
      </c>
      <c r="H110" s="319"/>
      <c r="I110" s="320"/>
      <c r="J110" s="26"/>
      <c r="K110" s="1"/>
    </row>
    <row r="111" spans="1:11" ht="35.049999999999997" customHeight="1" x14ac:dyDescent="0.3">
      <c r="A111" s="317" t="s">
        <v>688</v>
      </c>
      <c r="B111" s="17" t="s">
        <v>480</v>
      </c>
      <c r="C111" s="327" t="s">
        <v>612</v>
      </c>
      <c r="D111" s="80">
        <v>-2.851</v>
      </c>
      <c r="E111" s="81">
        <v>-0.48399999999999999</v>
      </c>
      <c r="F111" s="82">
        <v>-7.0000000000000007E-2</v>
      </c>
      <c r="G111" s="318">
        <v>0</v>
      </c>
      <c r="H111" s="319"/>
      <c r="I111" s="320"/>
      <c r="J111" s="26"/>
      <c r="K111" s="1"/>
    </row>
    <row r="112" spans="1:11" ht="35.049999999999997" customHeight="1" x14ac:dyDescent="0.3">
      <c r="A112" s="317" t="s">
        <v>689</v>
      </c>
      <c r="B112" s="17" t="s">
        <v>480</v>
      </c>
      <c r="C112" s="327">
        <v>0</v>
      </c>
      <c r="D112" s="80">
        <v>-2.9249999999999998</v>
      </c>
      <c r="E112" s="81">
        <v>-0.53100000000000003</v>
      </c>
      <c r="F112" s="82">
        <v>-7.4999999999999997E-2</v>
      </c>
      <c r="G112" s="318">
        <v>0</v>
      </c>
      <c r="H112" s="319"/>
      <c r="I112" s="320"/>
      <c r="J112" s="25">
        <v>5.7000000000000002E-2</v>
      </c>
      <c r="K112" s="1"/>
    </row>
    <row r="113" spans="1:11" ht="35.049999999999997" customHeight="1" x14ac:dyDescent="0.3">
      <c r="A113" s="317" t="s">
        <v>690</v>
      </c>
      <c r="B113" s="17" t="s">
        <v>480</v>
      </c>
      <c r="C113" s="327">
        <v>0</v>
      </c>
      <c r="D113" s="80">
        <v>-2.851</v>
      </c>
      <c r="E113" s="81">
        <v>-0.48399999999999999</v>
      </c>
      <c r="F113" s="82">
        <v>-7.0000000000000007E-2</v>
      </c>
      <c r="G113" s="318">
        <v>0</v>
      </c>
      <c r="H113" s="319"/>
      <c r="I113" s="320"/>
      <c r="J113" s="25">
        <v>5.6000000000000001E-2</v>
      </c>
      <c r="K113" s="1"/>
    </row>
    <row r="114" spans="1:11" ht="35.049999999999997" customHeight="1" x14ac:dyDescent="0.3">
      <c r="A114" s="317" t="s">
        <v>691</v>
      </c>
      <c r="B114" s="17" t="s">
        <v>480</v>
      </c>
      <c r="C114" s="327">
        <v>0</v>
      </c>
      <c r="D114" s="80">
        <v>-3.278</v>
      </c>
      <c r="E114" s="81">
        <v>-0.47599999999999998</v>
      </c>
      <c r="F114" s="82">
        <v>-7.1999999999999995E-2</v>
      </c>
      <c r="G114" s="318">
        <v>6.62</v>
      </c>
      <c r="H114" s="319"/>
      <c r="I114" s="320"/>
      <c r="J114" s="25">
        <v>6.3E-2</v>
      </c>
      <c r="K114" s="1"/>
    </row>
    <row r="115" spans="1:11" ht="35.049999999999997" customHeight="1" x14ac:dyDescent="0.3">
      <c r="A115" s="317" t="s">
        <v>855</v>
      </c>
      <c r="B115" s="17" t="s">
        <v>480</v>
      </c>
      <c r="C115" s="327" t="s">
        <v>638</v>
      </c>
      <c r="D115" s="80">
        <v>2.0169999999999999</v>
      </c>
      <c r="E115" s="81">
        <v>0.36599999999999999</v>
      </c>
      <c r="F115" s="82">
        <v>5.1999999999999998E-2</v>
      </c>
      <c r="G115" s="318">
        <v>2.71</v>
      </c>
      <c r="H115" s="319"/>
      <c r="I115" s="320"/>
      <c r="J115" s="26"/>
      <c r="K115" s="1"/>
    </row>
    <row r="116" spans="1:11" ht="35.049999999999997" customHeight="1" x14ac:dyDescent="0.3">
      <c r="A116" s="317" t="s">
        <v>856</v>
      </c>
      <c r="B116" s="17" t="s">
        <v>480</v>
      </c>
      <c r="C116" s="327" t="s">
        <v>567</v>
      </c>
      <c r="D116" s="80">
        <v>2.0169999999999999</v>
      </c>
      <c r="E116" s="81">
        <v>0.36599999999999999</v>
      </c>
      <c r="F116" s="82">
        <v>5.1999999999999998E-2</v>
      </c>
      <c r="G116" s="319"/>
      <c r="H116" s="319"/>
      <c r="I116" s="320"/>
      <c r="J116" s="26"/>
      <c r="K116" s="1"/>
    </row>
    <row r="117" spans="1:11" ht="35.049999999999997" customHeight="1" x14ac:dyDescent="0.3">
      <c r="A117" s="317" t="s">
        <v>857</v>
      </c>
      <c r="B117" s="17" t="s">
        <v>480</v>
      </c>
      <c r="C117" s="327" t="s">
        <v>639</v>
      </c>
      <c r="D117" s="80">
        <v>2.3260000000000001</v>
      </c>
      <c r="E117" s="81">
        <v>0.42199999999999999</v>
      </c>
      <c r="F117" s="82">
        <v>0.06</v>
      </c>
      <c r="G117" s="318">
        <v>1.08</v>
      </c>
      <c r="H117" s="319"/>
      <c r="I117" s="320"/>
      <c r="J117" s="26"/>
      <c r="K117" s="1"/>
    </row>
    <row r="118" spans="1:11" ht="35.049999999999997" customHeight="1" x14ac:dyDescent="0.3">
      <c r="A118" s="317" t="s">
        <v>858</v>
      </c>
      <c r="B118" s="17" t="s">
        <v>480</v>
      </c>
      <c r="C118" s="327" t="s">
        <v>639</v>
      </c>
      <c r="D118" s="80">
        <v>2.3260000000000001</v>
      </c>
      <c r="E118" s="81">
        <v>0.42199999999999999</v>
      </c>
      <c r="F118" s="82">
        <v>0.06</v>
      </c>
      <c r="G118" s="318">
        <v>1.82</v>
      </c>
      <c r="H118" s="319"/>
      <c r="I118" s="320"/>
      <c r="J118" s="26"/>
      <c r="K118" s="1"/>
    </row>
    <row r="119" spans="1:11" ht="35.049999999999997" customHeight="1" x14ac:dyDescent="0.3">
      <c r="A119" s="317" t="s">
        <v>859</v>
      </c>
      <c r="B119" s="17" t="s">
        <v>480</v>
      </c>
      <c r="C119" s="327" t="s">
        <v>639</v>
      </c>
      <c r="D119" s="80">
        <v>2.3260000000000001</v>
      </c>
      <c r="E119" s="81">
        <v>0.42199999999999999</v>
      </c>
      <c r="F119" s="82">
        <v>0.06</v>
      </c>
      <c r="G119" s="318">
        <v>4.74</v>
      </c>
      <c r="H119" s="319"/>
      <c r="I119" s="320"/>
      <c r="J119" s="26"/>
      <c r="K119" s="1"/>
    </row>
    <row r="120" spans="1:11" ht="35.049999999999997" customHeight="1" x14ac:dyDescent="0.3">
      <c r="A120" s="317" t="s">
        <v>860</v>
      </c>
      <c r="B120" s="17" t="s">
        <v>480</v>
      </c>
      <c r="C120" s="327" t="s">
        <v>639</v>
      </c>
      <c r="D120" s="80">
        <v>2.3260000000000001</v>
      </c>
      <c r="E120" s="81">
        <v>0.42199999999999999</v>
      </c>
      <c r="F120" s="82">
        <v>0.06</v>
      </c>
      <c r="G120" s="318">
        <v>10.16</v>
      </c>
      <c r="H120" s="319"/>
      <c r="I120" s="320"/>
      <c r="J120" s="26"/>
      <c r="K120" s="1"/>
    </row>
    <row r="121" spans="1:11" ht="35.049999999999997" customHeight="1" x14ac:dyDescent="0.3">
      <c r="A121" s="317" t="s">
        <v>861</v>
      </c>
      <c r="B121" s="17" t="s">
        <v>480</v>
      </c>
      <c r="C121" s="327" t="s">
        <v>639</v>
      </c>
      <c r="D121" s="80">
        <v>2.3260000000000001</v>
      </c>
      <c r="E121" s="81">
        <v>0.42199999999999999</v>
      </c>
      <c r="F121" s="82">
        <v>0.06</v>
      </c>
      <c r="G121" s="318">
        <v>29.36</v>
      </c>
      <c r="H121" s="319"/>
      <c r="I121" s="320"/>
      <c r="J121" s="26"/>
      <c r="K121" s="1"/>
    </row>
    <row r="122" spans="1:11" ht="35.049999999999997" customHeight="1" x14ac:dyDescent="0.3">
      <c r="A122" s="317" t="s">
        <v>582</v>
      </c>
      <c r="B122" s="17" t="s">
        <v>480</v>
      </c>
      <c r="C122" s="327" t="s">
        <v>569</v>
      </c>
      <c r="D122" s="80">
        <v>2.3260000000000001</v>
      </c>
      <c r="E122" s="81">
        <v>0.42199999999999999</v>
      </c>
      <c r="F122" s="82">
        <v>0.06</v>
      </c>
      <c r="G122" s="319"/>
      <c r="H122" s="319"/>
      <c r="I122" s="320"/>
      <c r="J122" s="26"/>
      <c r="K122" s="1"/>
    </row>
    <row r="123" spans="1:11" ht="35.049999999999997" customHeight="1" x14ac:dyDescent="0.3">
      <c r="A123" s="317" t="s">
        <v>862</v>
      </c>
      <c r="B123" s="17" t="s">
        <v>480</v>
      </c>
      <c r="C123" s="327">
        <v>0</v>
      </c>
      <c r="D123" s="80">
        <v>1.7010000000000001</v>
      </c>
      <c r="E123" s="81">
        <v>0.28399999999999997</v>
      </c>
      <c r="F123" s="82">
        <v>4.1000000000000002E-2</v>
      </c>
      <c r="G123" s="318">
        <v>4.26</v>
      </c>
      <c r="H123" s="318">
        <v>0.76</v>
      </c>
      <c r="I123" s="321">
        <v>1.1499999999999999</v>
      </c>
      <c r="J123" s="25">
        <v>3.6999999999999998E-2</v>
      </c>
      <c r="K123" s="1"/>
    </row>
    <row r="124" spans="1:11" ht="35.049999999999997" customHeight="1" x14ac:dyDescent="0.3">
      <c r="A124" s="317" t="s">
        <v>863</v>
      </c>
      <c r="B124" s="17" t="s">
        <v>480</v>
      </c>
      <c r="C124" s="327">
        <v>0</v>
      </c>
      <c r="D124" s="80">
        <v>1.7010000000000001</v>
      </c>
      <c r="E124" s="81">
        <v>0.28399999999999997</v>
      </c>
      <c r="F124" s="82">
        <v>4.1000000000000002E-2</v>
      </c>
      <c r="G124" s="318">
        <v>41.46</v>
      </c>
      <c r="H124" s="318">
        <v>0.76</v>
      </c>
      <c r="I124" s="321">
        <v>1.1499999999999999</v>
      </c>
      <c r="J124" s="25">
        <v>3.6999999999999998E-2</v>
      </c>
      <c r="K124" s="1"/>
    </row>
    <row r="125" spans="1:11" ht="35.049999999999997" customHeight="1" x14ac:dyDescent="0.3">
      <c r="A125" s="317" t="s">
        <v>864</v>
      </c>
      <c r="B125" s="17" t="s">
        <v>480</v>
      </c>
      <c r="C125" s="326">
        <v>0</v>
      </c>
      <c r="D125" s="80">
        <v>1.7010000000000001</v>
      </c>
      <c r="E125" s="81">
        <v>0.28399999999999997</v>
      </c>
      <c r="F125" s="82">
        <v>4.1000000000000002E-2</v>
      </c>
      <c r="G125" s="318">
        <v>97</v>
      </c>
      <c r="H125" s="318">
        <v>0.76</v>
      </c>
      <c r="I125" s="321">
        <v>1.1499999999999999</v>
      </c>
      <c r="J125" s="25">
        <v>3.6999999999999998E-2</v>
      </c>
      <c r="K125" s="1"/>
    </row>
    <row r="126" spans="1:11" ht="35.049999999999997" customHeight="1" x14ac:dyDescent="0.3">
      <c r="A126" s="317" t="s">
        <v>865</v>
      </c>
      <c r="B126" s="17" t="s">
        <v>480</v>
      </c>
      <c r="C126" s="326">
        <v>0</v>
      </c>
      <c r="D126" s="80">
        <v>1.7010000000000001</v>
      </c>
      <c r="E126" s="81">
        <v>0.28399999999999997</v>
      </c>
      <c r="F126" s="82">
        <v>4.1000000000000002E-2</v>
      </c>
      <c r="G126" s="318">
        <v>155.53</v>
      </c>
      <c r="H126" s="318">
        <v>0.76</v>
      </c>
      <c r="I126" s="321">
        <v>1.1499999999999999</v>
      </c>
      <c r="J126" s="25">
        <v>3.6999999999999998E-2</v>
      </c>
      <c r="K126" s="1"/>
    </row>
    <row r="127" spans="1:11" ht="35.049999999999997" customHeight="1" x14ac:dyDescent="0.3">
      <c r="A127" s="317" t="s">
        <v>866</v>
      </c>
      <c r="B127" s="17" t="s">
        <v>480</v>
      </c>
      <c r="C127" s="326">
        <v>0</v>
      </c>
      <c r="D127" s="80">
        <v>1.7010000000000001</v>
      </c>
      <c r="E127" s="81">
        <v>0.28399999999999997</v>
      </c>
      <c r="F127" s="82">
        <v>4.1000000000000002E-2</v>
      </c>
      <c r="G127" s="318">
        <v>321.83999999999997</v>
      </c>
      <c r="H127" s="318">
        <v>0.76</v>
      </c>
      <c r="I127" s="321">
        <v>1.1499999999999999</v>
      </c>
      <c r="J127" s="25">
        <v>3.6999999999999998E-2</v>
      </c>
      <c r="K127" s="1"/>
    </row>
    <row r="128" spans="1:11" ht="35.049999999999997" customHeight="1" x14ac:dyDescent="0.3">
      <c r="A128" s="317" t="s">
        <v>867</v>
      </c>
      <c r="B128" s="17" t="s">
        <v>480</v>
      </c>
      <c r="C128" s="327">
        <v>0</v>
      </c>
      <c r="D128" s="80">
        <v>2.1309999999999998</v>
      </c>
      <c r="E128" s="81">
        <v>0.32300000000000001</v>
      </c>
      <c r="F128" s="82">
        <v>4.8000000000000001E-2</v>
      </c>
      <c r="G128" s="318">
        <v>21.21</v>
      </c>
      <c r="H128" s="318">
        <v>1.2</v>
      </c>
      <c r="I128" s="321">
        <v>2.06</v>
      </c>
      <c r="J128" s="25">
        <v>4.2000000000000003E-2</v>
      </c>
      <c r="K128" s="1"/>
    </row>
    <row r="129" spans="1:11" ht="35.049999999999997" customHeight="1" x14ac:dyDescent="0.3">
      <c r="A129" s="317" t="s">
        <v>868</v>
      </c>
      <c r="B129" s="17" t="s">
        <v>480</v>
      </c>
      <c r="C129" s="327">
        <v>0</v>
      </c>
      <c r="D129" s="80">
        <v>2.1309999999999998</v>
      </c>
      <c r="E129" s="81">
        <v>0.32300000000000001</v>
      </c>
      <c r="F129" s="82">
        <v>4.8000000000000001E-2</v>
      </c>
      <c r="G129" s="318">
        <v>78.959999999999994</v>
      </c>
      <c r="H129" s="318">
        <v>1.2</v>
      </c>
      <c r="I129" s="321">
        <v>2.06</v>
      </c>
      <c r="J129" s="25">
        <v>4.2000000000000003E-2</v>
      </c>
      <c r="K129" s="1"/>
    </row>
    <row r="130" spans="1:11" ht="35.049999999999997" customHeight="1" x14ac:dyDescent="0.3">
      <c r="A130" s="317" t="s">
        <v>869</v>
      </c>
      <c r="B130" s="17" t="s">
        <v>480</v>
      </c>
      <c r="C130" s="326">
        <v>0</v>
      </c>
      <c r="D130" s="80">
        <v>2.1309999999999998</v>
      </c>
      <c r="E130" s="81">
        <v>0.32300000000000001</v>
      </c>
      <c r="F130" s="82">
        <v>4.8000000000000001E-2</v>
      </c>
      <c r="G130" s="318">
        <v>165.2</v>
      </c>
      <c r="H130" s="318">
        <v>1.2</v>
      </c>
      <c r="I130" s="321">
        <v>2.06</v>
      </c>
      <c r="J130" s="25">
        <v>4.2000000000000003E-2</v>
      </c>
      <c r="K130" s="1"/>
    </row>
    <row r="131" spans="1:11" ht="35.049999999999997" customHeight="1" x14ac:dyDescent="0.3">
      <c r="A131" s="317" t="s">
        <v>870</v>
      </c>
      <c r="B131" s="17" t="s">
        <v>480</v>
      </c>
      <c r="C131" s="326">
        <v>0</v>
      </c>
      <c r="D131" s="80">
        <v>2.1309999999999998</v>
      </c>
      <c r="E131" s="81">
        <v>0.32300000000000001</v>
      </c>
      <c r="F131" s="82">
        <v>4.8000000000000001E-2</v>
      </c>
      <c r="G131" s="318">
        <v>256.07</v>
      </c>
      <c r="H131" s="318">
        <v>1.2</v>
      </c>
      <c r="I131" s="321">
        <v>2.06</v>
      </c>
      <c r="J131" s="25">
        <v>4.2000000000000003E-2</v>
      </c>
      <c r="K131" s="1"/>
    </row>
    <row r="132" spans="1:11" ht="35.049999999999997" customHeight="1" x14ac:dyDescent="0.3">
      <c r="A132" s="317" t="s">
        <v>871</v>
      </c>
      <c r="B132" s="17" t="s">
        <v>480</v>
      </c>
      <c r="C132" s="326">
        <v>0</v>
      </c>
      <c r="D132" s="80">
        <v>2.1309999999999998</v>
      </c>
      <c r="E132" s="81">
        <v>0.32300000000000001</v>
      </c>
      <c r="F132" s="82">
        <v>4.8000000000000001E-2</v>
      </c>
      <c r="G132" s="318">
        <v>514.29</v>
      </c>
      <c r="H132" s="318">
        <v>1.2</v>
      </c>
      <c r="I132" s="321">
        <v>2.06</v>
      </c>
      <c r="J132" s="25">
        <v>4.2000000000000003E-2</v>
      </c>
      <c r="K132" s="1"/>
    </row>
    <row r="133" spans="1:11" ht="35.049999999999997" customHeight="1" x14ac:dyDescent="0.3">
      <c r="A133" s="317" t="s">
        <v>872</v>
      </c>
      <c r="B133" s="17" t="s">
        <v>480</v>
      </c>
      <c r="C133" s="327">
        <v>0</v>
      </c>
      <c r="D133" s="80">
        <v>1.7170000000000001</v>
      </c>
      <c r="E133" s="81">
        <v>0.216</v>
      </c>
      <c r="F133" s="82">
        <v>3.5000000000000003E-2</v>
      </c>
      <c r="G133" s="318">
        <v>54.52</v>
      </c>
      <c r="H133" s="318">
        <v>1.38</v>
      </c>
      <c r="I133" s="321">
        <v>2.52</v>
      </c>
      <c r="J133" s="25">
        <v>0.03</v>
      </c>
      <c r="K133" s="1"/>
    </row>
    <row r="134" spans="1:11" ht="35.049999999999997" customHeight="1" x14ac:dyDescent="0.3">
      <c r="A134" s="317" t="s">
        <v>873</v>
      </c>
      <c r="B134" s="17" t="s">
        <v>480</v>
      </c>
      <c r="C134" s="327">
        <v>0</v>
      </c>
      <c r="D134" s="80">
        <v>1.7170000000000001</v>
      </c>
      <c r="E134" s="81">
        <v>0.216</v>
      </c>
      <c r="F134" s="82">
        <v>3.5000000000000003E-2</v>
      </c>
      <c r="G134" s="318">
        <v>485.47</v>
      </c>
      <c r="H134" s="318">
        <v>1.38</v>
      </c>
      <c r="I134" s="321">
        <v>2.52</v>
      </c>
      <c r="J134" s="25">
        <v>0.03</v>
      </c>
      <c r="K134" s="1"/>
    </row>
    <row r="135" spans="1:11" ht="35.049999999999997" customHeight="1" x14ac:dyDescent="0.3">
      <c r="A135" s="317" t="s">
        <v>874</v>
      </c>
      <c r="B135" s="17" t="s">
        <v>480</v>
      </c>
      <c r="C135" s="326">
        <v>0</v>
      </c>
      <c r="D135" s="80">
        <v>1.7170000000000001</v>
      </c>
      <c r="E135" s="81">
        <v>0.216</v>
      </c>
      <c r="F135" s="82">
        <v>3.5000000000000003E-2</v>
      </c>
      <c r="G135" s="318">
        <v>1463.17</v>
      </c>
      <c r="H135" s="318">
        <v>1.38</v>
      </c>
      <c r="I135" s="321">
        <v>2.52</v>
      </c>
      <c r="J135" s="25">
        <v>0.03</v>
      </c>
      <c r="K135" s="1"/>
    </row>
    <row r="136" spans="1:11" ht="35.049999999999997" customHeight="1" x14ac:dyDescent="0.3">
      <c r="A136" s="317" t="s">
        <v>875</v>
      </c>
      <c r="B136" s="17" t="s">
        <v>480</v>
      </c>
      <c r="C136" s="326">
        <v>0</v>
      </c>
      <c r="D136" s="80">
        <v>1.7170000000000001</v>
      </c>
      <c r="E136" s="81">
        <v>0.216</v>
      </c>
      <c r="F136" s="82">
        <v>3.5000000000000003E-2</v>
      </c>
      <c r="G136" s="318">
        <v>3007.4</v>
      </c>
      <c r="H136" s="318">
        <v>1.38</v>
      </c>
      <c r="I136" s="321">
        <v>2.52</v>
      </c>
      <c r="J136" s="25">
        <v>0.03</v>
      </c>
      <c r="K136" s="1"/>
    </row>
    <row r="137" spans="1:11" ht="35.049999999999997" customHeight="1" x14ac:dyDescent="0.3">
      <c r="A137" s="317" t="s">
        <v>876</v>
      </c>
      <c r="B137" s="17" t="s">
        <v>480</v>
      </c>
      <c r="C137" s="326">
        <v>0</v>
      </c>
      <c r="D137" s="80">
        <v>1.7170000000000001</v>
      </c>
      <c r="E137" s="81">
        <v>0.216</v>
      </c>
      <c r="F137" s="82">
        <v>3.5000000000000003E-2</v>
      </c>
      <c r="G137" s="318">
        <v>6940.71</v>
      </c>
      <c r="H137" s="318">
        <v>1.38</v>
      </c>
      <c r="I137" s="321">
        <v>2.52</v>
      </c>
      <c r="J137" s="25">
        <v>0.03</v>
      </c>
      <c r="K137" s="1"/>
    </row>
    <row r="138" spans="1:11" ht="35.049999999999997" customHeight="1" x14ac:dyDescent="0.3">
      <c r="A138" s="317" t="s">
        <v>583</v>
      </c>
      <c r="B138" s="17" t="s">
        <v>480</v>
      </c>
      <c r="C138" s="327" t="s">
        <v>608</v>
      </c>
      <c r="D138" s="83">
        <v>4.0419999999999998</v>
      </c>
      <c r="E138" s="84">
        <v>0.95299999999999996</v>
      </c>
      <c r="F138" s="82">
        <v>0.73199999999999998</v>
      </c>
      <c r="G138" s="319"/>
      <c r="H138" s="319"/>
      <c r="I138" s="320"/>
      <c r="J138" s="26"/>
      <c r="K138" s="1"/>
    </row>
    <row r="139" spans="1:11" ht="35.049999999999997" customHeight="1" x14ac:dyDescent="0.3">
      <c r="A139" s="317" t="s">
        <v>692</v>
      </c>
      <c r="B139" s="17" t="s">
        <v>480</v>
      </c>
      <c r="C139" s="327" t="s">
        <v>612</v>
      </c>
      <c r="D139" s="80">
        <v>-2.444</v>
      </c>
      <c r="E139" s="81">
        <v>-0.44400000000000001</v>
      </c>
      <c r="F139" s="82">
        <v>-6.3E-2</v>
      </c>
      <c r="G139" s="318">
        <v>0</v>
      </c>
      <c r="H139" s="319"/>
      <c r="I139" s="320"/>
      <c r="J139" s="26"/>
      <c r="K139" s="1"/>
    </row>
    <row r="140" spans="1:11" ht="35.049999999999997" customHeight="1" x14ac:dyDescent="0.3">
      <c r="A140" s="317" t="s">
        <v>693</v>
      </c>
      <c r="B140" s="17" t="s">
        <v>480</v>
      </c>
      <c r="C140" s="327" t="s">
        <v>612</v>
      </c>
      <c r="D140" s="80">
        <v>-2.383</v>
      </c>
      <c r="E140" s="81">
        <v>-0.40500000000000003</v>
      </c>
      <c r="F140" s="82">
        <v>-5.8000000000000003E-2</v>
      </c>
      <c r="G140" s="318">
        <v>0</v>
      </c>
      <c r="H140" s="319"/>
      <c r="I140" s="320"/>
      <c r="J140" s="26"/>
      <c r="K140" s="1"/>
    </row>
    <row r="141" spans="1:11" ht="35.049999999999997" customHeight="1" x14ac:dyDescent="0.3">
      <c r="A141" s="317" t="s">
        <v>694</v>
      </c>
      <c r="B141" s="17" t="s">
        <v>480</v>
      </c>
      <c r="C141" s="327">
        <v>0</v>
      </c>
      <c r="D141" s="80">
        <v>-2.444</v>
      </c>
      <c r="E141" s="81">
        <v>-0.44400000000000001</v>
      </c>
      <c r="F141" s="82">
        <v>-6.3E-2</v>
      </c>
      <c r="G141" s="318">
        <v>0</v>
      </c>
      <c r="H141" s="319"/>
      <c r="I141" s="320"/>
      <c r="J141" s="25">
        <v>4.7E-2</v>
      </c>
    </row>
    <row r="142" spans="1:11" ht="35.049999999999997" customHeight="1" x14ac:dyDescent="0.3">
      <c r="A142" s="317" t="s">
        <v>695</v>
      </c>
      <c r="B142" s="17" t="s">
        <v>480</v>
      </c>
      <c r="C142" s="327">
        <v>0</v>
      </c>
      <c r="D142" s="80">
        <v>-2.383</v>
      </c>
      <c r="E142" s="81">
        <v>-0.40500000000000003</v>
      </c>
      <c r="F142" s="82">
        <v>-5.8000000000000003E-2</v>
      </c>
      <c r="G142" s="318">
        <v>0</v>
      </c>
      <c r="H142" s="319"/>
      <c r="I142" s="320"/>
      <c r="J142" s="25">
        <v>4.7E-2</v>
      </c>
    </row>
    <row r="143" spans="1:11" ht="35.049999999999997" customHeight="1" x14ac:dyDescent="0.3">
      <c r="A143" s="317" t="s">
        <v>696</v>
      </c>
      <c r="B143" s="17" t="s">
        <v>480</v>
      </c>
      <c r="C143" s="327">
        <v>0</v>
      </c>
      <c r="D143" s="80">
        <v>-2.7389999999999999</v>
      </c>
      <c r="E143" s="81">
        <v>-0.39700000000000002</v>
      </c>
      <c r="F143" s="82">
        <v>-0.06</v>
      </c>
      <c r="G143" s="318">
        <v>5.53</v>
      </c>
      <c r="H143" s="319"/>
      <c r="I143" s="320"/>
      <c r="J143" s="25">
        <v>5.2999999999999999E-2</v>
      </c>
    </row>
    <row r="144" spans="1:11" ht="35.049999999999997" customHeight="1" x14ac:dyDescent="0.3">
      <c r="A144" s="317" t="s">
        <v>877</v>
      </c>
      <c r="B144" s="17" t="s">
        <v>480</v>
      </c>
      <c r="C144" s="327" t="s">
        <v>638</v>
      </c>
      <c r="D144" s="80">
        <v>1.5189999999999999</v>
      </c>
      <c r="E144" s="81">
        <v>0.27600000000000002</v>
      </c>
      <c r="F144" s="82">
        <v>3.9E-2</v>
      </c>
      <c r="G144" s="318">
        <v>2.0699999999999998</v>
      </c>
      <c r="H144" s="319"/>
      <c r="I144" s="320"/>
      <c r="J144" s="26"/>
    </row>
    <row r="145" spans="1:10" ht="35.049999999999997" customHeight="1" x14ac:dyDescent="0.3">
      <c r="A145" s="317" t="s">
        <v>878</v>
      </c>
      <c r="B145" s="17" t="s">
        <v>480</v>
      </c>
      <c r="C145" s="327" t="s">
        <v>567</v>
      </c>
      <c r="D145" s="80">
        <v>1.5189999999999999</v>
      </c>
      <c r="E145" s="81">
        <v>0.27600000000000002</v>
      </c>
      <c r="F145" s="82">
        <v>3.9E-2</v>
      </c>
      <c r="G145" s="319"/>
      <c r="H145" s="319"/>
      <c r="I145" s="320"/>
      <c r="J145" s="26"/>
    </row>
    <row r="146" spans="1:10" ht="35.049999999999997" customHeight="1" x14ac:dyDescent="0.3">
      <c r="A146" s="317" t="s">
        <v>879</v>
      </c>
      <c r="B146" s="17" t="s">
        <v>480</v>
      </c>
      <c r="C146" s="327" t="s">
        <v>639</v>
      </c>
      <c r="D146" s="80">
        <v>1.752</v>
      </c>
      <c r="E146" s="81">
        <v>0.318</v>
      </c>
      <c r="F146" s="82">
        <v>4.4999999999999998E-2</v>
      </c>
      <c r="G146" s="318">
        <v>0.82</v>
      </c>
      <c r="H146" s="319"/>
      <c r="I146" s="320"/>
      <c r="J146" s="26"/>
    </row>
    <row r="147" spans="1:10" ht="35.049999999999997" customHeight="1" x14ac:dyDescent="0.3">
      <c r="A147" s="317" t="s">
        <v>880</v>
      </c>
      <c r="B147" s="17" t="s">
        <v>480</v>
      </c>
      <c r="C147" s="327" t="s">
        <v>639</v>
      </c>
      <c r="D147" s="80">
        <v>1.752</v>
      </c>
      <c r="E147" s="81">
        <v>0.318</v>
      </c>
      <c r="F147" s="82">
        <v>4.4999999999999998E-2</v>
      </c>
      <c r="G147" s="318">
        <v>1.38</v>
      </c>
      <c r="H147" s="319"/>
      <c r="I147" s="320"/>
      <c r="J147" s="26"/>
    </row>
    <row r="148" spans="1:10" ht="35.049999999999997" customHeight="1" x14ac:dyDescent="0.3">
      <c r="A148" s="317" t="s">
        <v>881</v>
      </c>
      <c r="B148" s="17" t="s">
        <v>480</v>
      </c>
      <c r="C148" s="327" t="s">
        <v>639</v>
      </c>
      <c r="D148" s="80">
        <v>1.752</v>
      </c>
      <c r="E148" s="81">
        <v>0.318</v>
      </c>
      <c r="F148" s="82">
        <v>4.4999999999999998E-2</v>
      </c>
      <c r="G148" s="318">
        <v>3.58</v>
      </c>
      <c r="H148" s="319"/>
      <c r="I148" s="320"/>
      <c r="J148" s="26"/>
    </row>
    <row r="149" spans="1:10" ht="35.049999999999997" customHeight="1" x14ac:dyDescent="0.3">
      <c r="A149" s="317" t="s">
        <v>882</v>
      </c>
      <c r="B149" s="17" t="s">
        <v>480</v>
      </c>
      <c r="C149" s="327" t="s">
        <v>639</v>
      </c>
      <c r="D149" s="80">
        <v>1.752</v>
      </c>
      <c r="E149" s="81">
        <v>0.318</v>
      </c>
      <c r="F149" s="82">
        <v>4.4999999999999998E-2</v>
      </c>
      <c r="G149" s="318">
        <v>7.66</v>
      </c>
      <c r="H149" s="319"/>
      <c r="I149" s="320"/>
      <c r="J149" s="26"/>
    </row>
    <row r="150" spans="1:10" ht="35.049999999999997" customHeight="1" x14ac:dyDescent="0.3">
      <c r="A150" s="317" t="s">
        <v>883</v>
      </c>
      <c r="B150" s="17" t="s">
        <v>480</v>
      </c>
      <c r="C150" s="327" t="s">
        <v>639</v>
      </c>
      <c r="D150" s="80">
        <v>1.752</v>
      </c>
      <c r="E150" s="81">
        <v>0.318</v>
      </c>
      <c r="F150" s="82">
        <v>4.4999999999999998E-2</v>
      </c>
      <c r="G150" s="318">
        <v>22.13</v>
      </c>
      <c r="H150" s="319"/>
      <c r="I150" s="320"/>
      <c r="J150" s="26"/>
    </row>
    <row r="151" spans="1:10" ht="35.049999999999997" customHeight="1" x14ac:dyDescent="0.3">
      <c r="A151" s="317" t="s">
        <v>584</v>
      </c>
      <c r="B151" s="17" t="s">
        <v>480</v>
      </c>
      <c r="C151" s="327" t="s">
        <v>569</v>
      </c>
      <c r="D151" s="80">
        <v>1.752</v>
      </c>
      <c r="E151" s="81">
        <v>0.318</v>
      </c>
      <c r="F151" s="82">
        <v>4.4999999999999998E-2</v>
      </c>
      <c r="G151" s="319"/>
      <c r="H151" s="319"/>
      <c r="I151" s="320"/>
      <c r="J151" s="26"/>
    </row>
    <row r="152" spans="1:10" ht="35.049999999999997" customHeight="1" x14ac:dyDescent="0.3">
      <c r="A152" s="317" t="s">
        <v>884</v>
      </c>
      <c r="B152" s="17" t="s">
        <v>480</v>
      </c>
      <c r="C152" s="327">
        <v>0</v>
      </c>
      <c r="D152" s="80">
        <v>1.282</v>
      </c>
      <c r="E152" s="81">
        <v>0.214</v>
      </c>
      <c r="F152" s="82">
        <v>3.1E-2</v>
      </c>
      <c r="G152" s="318">
        <v>3.22</v>
      </c>
      <c r="H152" s="318">
        <v>0.56999999999999995</v>
      </c>
      <c r="I152" s="321">
        <v>0.86</v>
      </c>
      <c r="J152" s="25">
        <v>2.8000000000000001E-2</v>
      </c>
    </row>
    <row r="153" spans="1:10" ht="35.049999999999997" customHeight="1" x14ac:dyDescent="0.3">
      <c r="A153" s="317" t="s">
        <v>885</v>
      </c>
      <c r="B153" s="17" t="s">
        <v>480</v>
      </c>
      <c r="C153" s="327">
        <v>0</v>
      </c>
      <c r="D153" s="80">
        <v>1.282</v>
      </c>
      <c r="E153" s="81">
        <v>0.214</v>
      </c>
      <c r="F153" s="82">
        <v>3.1E-2</v>
      </c>
      <c r="G153" s="318">
        <v>31.24</v>
      </c>
      <c r="H153" s="318">
        <v>0.56999999999999995</v>
      </c>
      <c r="I153" s="321">
        <v>0.86</v>
      </c>
      <c r="J153" s="25">
        <v>2.8000000000000001E-2</v>
      </c>
    </row>
    <row r="154" spans="1:10" ht="35.049999999999997" customHeight="1" x14ac:dyDescent="0.3">
      <c r="A154" s="317" t="s">
        <v>886</v>
      </c>
      <c r="B154" s="17" t="s">
        <v>480</v>
      </c>
      <c r="C154" s="326">
        <v>0</v>
      </c>
      <c r="D154" s="80">
        <v>1.282</v>
      </c>
      <c r="E154" s="81">
        <v>0.214</v>
      </c>
      <c r="F154" s="82">
        <v>3.1E-2</v>
      </c>
      <c r="G154" s="318">
        <v>73.08</v>
      </c>
      <c r="H154" s="318">
        <v>0.56999999999999995</v>
      </c>
      <c r="I154" s="321">
        <v>0.86</v>
      </c>
      <c r="J154" s="25">
        <v>2.8000000000000001E-2</v>
      </c>
    </row>
    <row r="155" spans="1:10" ht="35.049999999999997" customHeight="1" x14ac:dyDescent="0.3">
      <c r="A155" s="317" t="s">
        <v>887</v>
      </c>
      <c r="B155" s="17" t="s">
        <v>480</v>
      </c>
      <c r="C155" s="326">
        <v>0</v>
      </c>
      <c r="D155" s="80">
        <v>1.282</v>
      </c>
      <c r="E155" s="81">
        <v>0.214</v>
      </c>
      <c r="F155" s="82">
        <v>3.1E-2</v>
      </c>
      <c r="G155" s="318">
        <v>117.17</v>
      </c>
      <c r="H155" s="318">
        <v>0.56999999999999995</v>
      </c>
      <c r="I155" s="321">
        <v>0.86</v>
      </c>
      <c r="J155" s="25">
        <v>2.8000000000000001E-2</v>
      </c>
    </row>
    <row r="156" spans="1:10" ht="35.049999999999997" customHeight="1" x14ac:dyDescent="0.3">
      <c r="A156" s="317" t="s">
        <v>888</v>
      </c>
      <c r="B156" s="17" t="s">
        <v>480</v>
      </c>
      <c r="C156" s="326">
        <v>0</v>
      </c>
      <c r="D156" s="80">
        <v>1.282</v>
      </c>
      <c r="E156" s="81">
        <v>0.214</v>
      </c>
      <c r="F156" s="82">
        <v>3.1E-2</v>
      </c>
      <c r="G156" s="318">
        <v>242.45</v>
      </c>
      <c r="H156" s="318">
        <v>0.56999999999999995</v>
      </c>
      <c r="I156" s="321">
        <v>0.86</v>
      </c>
      <c r="J156" s="25">
        <v>2.8000000000000001E-2</v>
      </c>
    </row>
    <row r="157" spans="1:10" ht="35.049999999999997" customHeight="1" x14ac:dyDescent="0.3">
      <c r="A157" s="317" t="s">
        <v>889</v>
      </c>
      <c r="B157" s="17" t="s">
        <v>480</v>
      </c>
      <c r="C157" s="327">
        <v>0</v>
      </c>
      <c r="D157" s="80">
        <v>1.605</v>
      </c>
      <c r="E157" s="81">
        <v>0.24299999999999999</v>
      </c>
      <c r="F157" s="82">
        <v>3.5999999999999997E-2</v>
      </c>
      <c r="G157" s="318">
        <v>15.99</v>
      </c>
      <c r="H157" s="318">
        <v>0.91</v>
      </c>
      <c r="I157" s="321">
        <v>1.56</v>
      </c>
      <c r="J157" s="25">
        <v>3.2000000000000001E-2</v>
      </c>
    </row>
    <row r="158" spans="1:10" ht="35.049999999999997" customHeight="1" x14ac:dyDescent="0.3">
      <c r="A158" s="317" t="s">
        <v>890</v>
      </c>
      <c r="B158" s="17" t="s">
        <v>480</v>
      </c>
      <c r="C158" s="327">
        <v>0</v>
      </c>
      <c r="D158" s="80">
        <v>1.605</v>
      </c>
      <c r="E158" s="81">
        <v>0.24299999999999999</v>
      </c>
      <c r="F158" s="82">
        <v>3.5999999999999997E-2</v>
      </c>
      <c r="G158" s="318">
        <v>59.49</v>
      </c>
      <c r="H158" s="318">
        <v>0.91</v>
      </c>
      <c r="I158" s="321">
        <v>1.56</v>
      </c>
      <c r="J158" s="25">
        <v>3.2000000000000001E-2</v>
      </c>
    </row>
    <row r="159" spans="1:10" ht="35.049999999999997" customHeight="1" x14ac:dyDescent="0.3">
      <c r="A159" s="317" t="s">
        <v>891</v>
      </c>
      <c r="B159" s="17" t="s">
        <v>480</v>
      </c>
      <c r="C159" s="326">
        <v>0</v>
      </c>
      <c r="D159" s="80">
        <v>1.605</v>
      </c>
      <c r="E159" s="81">
        <v>0.24299999999999999</v>
      </c>
      <c r="F159" s="82">
        <v>3.5999999999999997E-2</v>
      </c>
      <c r="G159" s="318">
        <v>124.46</v>
      </c>
      <c r="H159" s="318">
        <v>0.91</v>
      </c>
      <c r="I159" s="321">
        <v>1.56</v>
      </c>
      <c r="J159" s="25">
        <v>3.2000000000000001E-2</v>
      </c>
    </row>
    <row r="160" spans="1:10" ht="35.049999999999997" customHeight="1" x14ac:dyDescent="0.3">
      <c r="A160" s="317" t="s">
        <v>892</v>
      </c>
      <c r="B160" s="17" t="s">
        <v>480</v>
      </c>
      <c r="C160" s="326">
        <v>0</v>
      </c>
      <c r="D160" s="80">
        <v>1.605</v>
      </c>
      <c r="E160" s="81">
        <v>0.24299999999999999</v>
      </c>
      <c r="F160" s="82">
        <v>3.5999999999999997E-2</v>
      </c>
      <c r="G160" s="318">
        <v>192.91</v>
      </c>
      <c r="H160" s="318">
        <v>0.91</v>
      </c>
      <c r="I160" s="321">
        <v>1.56</v>
      </c>
      <c r="J160" s="25">
        <v>3.2000000000000001E-2</v>
      </c>
    </row>
    <row r="161" spans="1:10" ht="35.049999999999997" customHeight="1" x14ac:dyDescent="0.3">
      <c r="A161" s="317" t="s">
        <v>893</v>
      </c>
      <c r="B161" s="17" t="s">
        <v>480</v>
      </c>
      <c r="C161" s="326">
        <v>0</v>
      </c>
      <c r="D161" s="80">
        <v>1.605</v>
      </c>
      <c r="E161" s="81">
        <v>0.24299999999999999</v>
      </c>
      <c r="F161" s="82">
        <v>3.5999999999999997E-2</v>
      </c>
      <c r="G161" s="318">
        <v>387.42</v>
      </c>
      <c r="H161" s="318">
        <v>0.91</v>
      </c>
      <c r="I161" s="321">
        <v>1.56</v>
      </c>
      <c r="J161" s="25">
        <v>3.2000000000000001E-2</v>
      </c>
    </row>
    <row r="162" spans="1:10" ht="35.049999999999997" customHeight="1" x14ac:dyDescent="0.3">
      <c r="A162" s="317" t="s">
        <v>894</v>
      </c>
      <c r="B162" s="17" t="s">
        <v>480</v>
      </c>
      <c r="C162" s="327">
        <v>0</v>
      </c>
      <c r="D162" s="80">
        <v>1.2929999999999999</v>
      </c>
      <c r="E162" s="81">
        <v>0.16300000000000001</v>
      </c>
      <c r="F162" s="82">
        <v>2.5999999999999999E-2</v>
      </c>
      <c r="G162" s="318">
        <v>41.08</v>
      </c>
      <c r="H162" s="318">
        <v>1.04</v>
      </c>
      <c r="I162" s="321">
        <v>1.9</v>
      </c>
      <c r="J162" s="25">
        <v>2.3E-2</v>
      </c>
    </row>
    <row r="163" spans="1:10" ht="35.049999999999997" customHeight="1" x14ac:dyDescent="0.3">
      <c r="A163" s="317" t="s">
        <v>895</v>
      </c>
      <c r="B163" s="17" t="s">
        <v>480</v>
      </c>
      <c r="C163" s="327">
        <v>0</v>
      </c>
      <c r="D163" s="80">
        <v>1.2929999999999999</v>
      </c>
      <c r="E163" s="81">
        <v>0.16300000000000001</v>
      </c>
      <c r="F163" s="82">
        <v>2.5999999999999999E-2</v>
      </c>
      <c r="G163" s="318">
        <v>365.72</v>
      </c>
      <c r="H163" s="318">
        <v>1.04</v>
      </c>
      <c r="I163" s="321">
        <v>1.9</v>
      </c>
      <c r="J163" s="25">
        <v>2.3E-2</v>
      </c>
    </row>
    <row r="164" spans="1:10" ht="35.049999999999997" customHeight="1" x14ac:dyDescent="0.3">
      <c r="A164" s="317" t="s">
        <v>896</v>
      </c>
      <c r="B164" s="17" t="s">
        <v>480</v>
      </c>
      <c r="C164" s="326">
        <v>0</v>
      </c>
      <c r="D164" s="80">
        <v>1.2929999999999999</v>
      </c>
      <c r="E164" s="81">
        <v>0.16300000000000001</v>
      </c>
      <c r="F164" s="82">
        <v>2.5999999999999999E-2</v>
      </c>
      <c r="G164" s="318">
        <v>1102.23</v>
      </c>
      <c r="H164" s="318">
        <v>1.04</v>
      </c>
      <c r="I164" s="321">
        <v>1.9</v>
      </c>
      <c r="J164" s="25">
        <v>2.3E-2</v>
      </c>
    </row>
    <row r="165" spans="1:10" ht="35.049999999999997" customHeight="1" x14ac:dyDescent="0.3">
      <c r="A165" s="317" t="s">
        <v>897</v>
      </c>
      <c r="B165" s="17" t="s">
        <v>480</v>
      </c>
      <c r="C165" s="326">
        <v>0</v>
      </c>
      <c r="D165" s="80">
        <v>1.2929999999999999</v>
      </c>
      <c r="E165" s="81">
        <v>0.16300000000000001</v>
      </c>
      <c r="F165" s="82">
        <v>2.5999999999999999E-2</v>
      </c>
      <c r="G165" s="318">
        <v>2265.5</v>
      </c>
      <c r="H165" s="318">
        <v>1.04</v>
      </c>
      <c r="I165" s="321">
        <v>1.9</v>
      </c>
      <c r="J165" s="25">
        <v>2.3E-2</v>
      </c>
    </row>
    <row r="166" spans="1:10" ht="35.049999999999997" customHeight="1" x14ac:dyDescent="0.3">
      <c r="A166" s="317" t="s">
        <v>898</v>
      </c>
      <c r="B166" s="17" t="s">
        <v>480</v>
      </c>
      <c r="C166" s="326">
        <v>0</v>
      </c>
      <c r="D166" s="80">
        <v>1.2929999999999999</v>
      </c>
      <c r="E166" s="81">
        <v>0.16300000000000001</v>
      </c>
      <c r="F166" s="82">
        <v>2.5999999999999999E-2</v>
      </c>
      <c r="G166" s="318">
        <v>5228.49</v>
      </c>
      <c r="H166" s="318">
        <v>1.04</v>
      </c>
      <c r="I166" s="321">
        <v>1.9</v>
      </c>
      <c r="J166" s="25">
        <v>2.3E-2</v>
      </c>
    </row>
    <row r="167" spans="1:10" ht="35.049999999999997" customHeight="1" x14ac:dyDescent="0.3">
      <c r="A167" s="317" t="s">
        <v>585</v>
      </c>
      <c r="B167" s="17" t="s">
        <v>480</v>
      </c>
      <c r="C167" s="327" t="s">
        <v>608</v>
      </c>
      <c r="D167" s="83">
        <v>3.0449999999999999</v>
      </c>
      <c r="E167" s="84">
        <v>0.71799999999999997</v>
      </c>
      <c r="F167" s="82">
        <v>0.55100000000000005</v>
      </c>
      <c r="G167" s="319"/>
      <c r="H167" s="319"/>
      <c r="I167" s="320"/>
      <c r="J167" s="26"/>
    </row>
    <row r="168" spans="1:10" ht="35.049999999999997" customHeight="1" x14ac:dyDescent="0.3">
      <c r="A168" s="317" t="s">
        <v>697</v>
      </c>
      <c r="B168" s="17" t="s">
        <v>480</v>
      </c>
      <c r="C168" s="327" t="s">
        <v>612</v>
      </c>
      <c r="D168" s="80">
        <v>-1.841</v>
      </c>
      <c r="E168" s="81">
        <v>-0.33400000000000002</v>
      </c>
      <c r="F168" s="82">
        <v>-4.7E-2</v>
      </c>
      <c r="G168" s="318">
        <v>0</v>
      </c>
      <c r="H168" s="319"/>
      <c r="I168" s="320"/>
      <c r="J168" s="26"/>
    </row>
    <row r="169" spans="1:10" ht="35.049999999999997" customHeight="1" x14ac:dyDescent="0.3">
      <c r="A169" s="317" t="s">
        <v>698</v>
      </c>
      <c r="B169" s="17" t="s">
        <v>480</v>
      </c>
      <c r="C169" s="327" t="s">
        <v>612</v>
      </c>
      <c r="D169" s="80">
        <v>-1.7949999999999999</v>
      </c>
      <c r="E169" s="81">
        <v>-0.30499999999999999</v>
      </c>
      <c r="F169" s="82">
        <v>-4.3999999999999997E-2</v>
      </c>
      <c r="G169" s="318">
        <v>0</v>
      </c>
      <c r="H169" s="319"/>
      <c r="I169" s="320"/>
      <c r="J169" s="26"/>
    </row>
    <row r="170" spans="1:10" ht="35.049999999999997" customHeight="1" x14ac:dyDescent="0.3">
      <c r="A170" s="317" t="s">
        <v>699</v>
      </c>
      <c r="B170" s="17" t="s">
        <v>480</v>
      </c>
      <c r="C170" s="327">
        <v>0</v>
      </c>
      <c r="D170" s="80">
        <v>-1.841</v>
      </c>
      <c r="E170" s="81">
        <v>-0.33400000000000002</v>
      </c>
      <c r="F170" s="82">
        <v>-4.7E-2</v>
      </c>
      <c r="G170" s="318">
        <v>0</v>
      </c>
      <c r="H170" s="319"/>
      <c r="I170" s="320"/>
      <c r="J170" s="25">
        <v>3.5999999999999997E-2</v>
      </c>
    </row>
    <row r="171" spans="1:10" ht="35.049999999999997" customHeight="1" x14ac:dyDescent="0.3">
      <c r="A171" s="317" t="s">
        <v>700</v>
      </c>
      <c r="B171" s="17" t="s">
        <v>480</v>
      </c>
      <c r="C171" s="327">
        <v>0</v>
      </c>
      <c r="D171" s="80">
        <v>-1.7949999999999999</v>
      </c>
      <c r="E171" s="81">
        <v>-0.30499999999999999</v>
      </c>
      <c r="F171" s="82">
        <v>-4.3999999999999997E-2</v>
      </c>
      <c r="G171" s="318">
        <v>0</v>
      </c>
      <c r="H171" s="319"/>
      <c r="I171" s="320"/>
      <c r="J171" s="25">
        <v>3.5000000000000003E-2</v>
      </c>
    </row>
    <row r="172" spans="1:10" ht="35.049999999999997" customHeight="1" x14ac:dyDescent="0.3">
      <c r="A172" s="317" t="s">
        <v>701</v>
      </c>
      <c r="B172" s="17" t="s">
        <v>480</v>
      </c>
      <c r="C172" s="327">
        <v>0</v>
      </c>
      <c r="D172" s="80">
        <v>-2.0630000000000002</v>
      </c>
      <c r="E172" s="81">
        <v>-0.29899999999999999</v>
      </c>
      <c r="F172" s="82">
        <v>-4.5999999999999999E-2</v>
      </c>
      <c r="G172" s="318">
        <v>4.17</v>
      </c>
      <c r="H172" s="319"/>
      <c r="I172" s="320"/>
      <c r="J172" s="25">
        <v>0.04</v>
      </c>
    </row>
    <row r="173" spans="1:10" ht="35.049999999999997" customHeight="1" x14ac:dyDescent="0.3">
      <c r="A173" s="317" t="s">
        <v>899</v>
      </c>
      <c r="B173" s="17" t="s">
        <v>480</v>
      </c>
      <c r="C173" s="327" t="s">
        <v>638</v>
      </c>
      <c r="D173" s="80">
        <v>0.54200000000000004</v>
      </c>
      <c r="E173" s="81">
        <v>9.8000000000000004E-2</v>
      </c>
      <c r="F173" s="82">
        <v>1.4E-2</v>
      </c>
      <c r="G173" s="318">
        <v>0.81</v>
      </c>
      <c r="H173" s="319"/>
      <c r="I173" s="320"/>
      <c r="J173" s="26"/>
    </row>
    <row r="174" spans="1:10" ht="35.049999999999997" customHeight="1" x14ac:dyDescent="0.3">
      <c r="A174" s="317" t="s">
        <v>900</v>
      </c>
      <c r="B174" s="17" t="s">
        <v>480</v>
      </c>
      <c r="C174" s="327" t="s">
        <v>567</v>
      </c>
      <c r="D174" s="80">
        <v>0.54200000000000004</v>
      </c>
      <c r="E174" s="81">
        <v>9.8000000000000004E-2</v>
      </c>
      <c r="F174" s="82">
        <v>1.4E-2</v>
      </c>
      <c r="G174" s="319"/>
      <c r="H174" s="319"/>
      <c r="I174" s="320"/>
      <c r="J174" s="26"/>
    </row>
    <row r="175" spans="1:10" ht="35.049999999999997" customHeight="1" x14ac:dyDescent="0.3">
      <c r="A175" s="317" t="s">
        <v>901</v>
      </c>
      <c r="B175" s="17" t="s">
        <v>480</v>
      </c>
      <c r="C175" s="327" t="s">
        <v>639</v>
      </c>
      <c r="D175" s="80">
        <v>0.625</v>
      </c>
      <c r="E175" s="81">
        <v>0.114</v>
      </c>
      <c r="F175" s="82">
        <v>1.6E-2</v>
      </c>
      <c r="G175" s="318">
        <v>0.32</v>
      </c>
      <c r="H175" s="319"/>
      <c r="I175" s="320"/>
      <c r="J175" s="26"/>
    </row>
    <row r="176" spans="1:10" ht="35.049999999999997" customHeight="1" x14ac:dyDescent="0.3">
      <c r="A176" s="317" t="s">
        <v>902</v>
      </c>
      <c r="B176" s="17" t="s">
        <v>480</v>
      </c>
      <c r="C176" s="327" t="s">
        <v>639</v>
      </c>
      <c r="D176" s="80">
        <v>0.625</v>
      </c>
      <c r="E176" s="81">
        <v>0.114</v>
      </c>
      <c r="F176" s="82">
        <v>1.6E-2</v>
      </c>
      <c r="G176" s="318">
        <v>0.52</v>
      </c>
      <c r="H176" s="319"/>
      <c r="I176" s="320"/>
      <c r="J176" s="26"/>
    </row>
    <row r="177" spans="1:10" ht="35.049999999999997" customHeight="1" x14ac:dyDescent="0.3">
      <c r="A177" s="317" t="s">
        <v>903</v>
      </c>
      <c r="B177" s="17" t="s">
        <v>480</v>
      </c>
      <c r="C177" s="327" t="s">
        <v>639</v>
      </c>
      <c r="D177" s="80">
        <v>0.625</v>
      </c>
      <c r="E177" s="81">
        <v>0.114</v>
      </c>
      <c r="F177" s="82">
        <v>1.6E-2</v>
      </c>
      <c r="G177" s="318">
        <v>1.3</v>
      </c>
      <c r="H177" s="319"/>
      <c r="I177" s="320"/>
      <c r="J177" s="26"/>
    </row>
    <row r="178" spans="1:10" ht="35.049999999999997" customHeight="1" x14ac:dyDescent="0.3">
      <c r="A178" s="317" t="s">
        <v>904</v>
      </c>
      <c r="B178" s="17" t="s">
        <v>480</v>
      </c>
      <c r="C178" s="327" t="s">
        <v>639</v>
      </c>
      <c r="D178" s="80">
        <v>0.625</v>
      </c>
      <c r="E178" s="81">
        <v>0.114</v>
      </c>
      <c r="F178" s="82">
        <v>1.6E-2</v>
      </c>
      <c r="G178" s="318">
        <v>2.76</v>
      </c>
      <c r="H178" s="319"/>
      <c r="I178" s="320"/>
      <c r="J178" s="26"/>
    </row>
    <row r="179" spans="1:10" ht="35.049999999999997" customHeight="1" x14ac:dyDescent="0.3">
      <c r="A179" s="317" t="s">
        <v>905</v>
      </c>
      <c r="B179" s="17" t="s">
        <v>480</v>
      </c>
      <c r="C179" s="327" t="s">
        <v>639</v>
      </c>
      <c r="D179" s="80">
        <v>0.625</v>
      </c>
      <c r="E179" s="81">
        <v>0.114</v>
      </c>
      <c r="F179" s="82">
        <v>1.6E-2</v>
      </c>
      <c r="G179" s="318">
        <v>7.92</v>
      </c>
      <c r="H179" s="319"/>
      <c r="I179" s="320"/>
      <c r="J179" s="26"/>
    </row>
    <row r="180" spans="1:10" ht="35.049999999999997" customHeight="1" x14ac:dyDescent="0.3">
      <c r="A180" s="317" t="s">
        <v>586</v>
      </c>
      <c r="B180" s="17" t="s">
        <v>480</v>
      </c>
      <c r="C180" s="327" t="s">
        <v>569</v>
      </c>
      <c r="D180" s="80">
        <v>0.625</v>
      </c>
      <c r="E180" s="81">
        <v>0.114</v>
      </c>
      <c r="F180" s="82">
        <v>1.6E-2</v>
      </c>
      <c r="G180" s="319"/>
      <c r="H180" s="319"/>
      <c r="I180" s="320"/>
      <c r="J180" s="26"/>
    </row>
    <row r="181" spans="1:10" ht="35.049999999999997" customHeight="1" x14ac:dyDescent="0.3">
      <c r="A181" s="317" t="s">
        <v>906</v>
      </c>
      <c r="B181" s="17" t="s">
        <v>480</v>
      </c>
      <c r="C181" s="327">
        <v>0</v>
      </c>
      <c r="D181" s="80">
        <v>0.45700000000000002</v>
      </c>
      <c r="E181" s="81">
        <v>7.5999999999999998E-2</v>
      </c>
      <c r="F181" s="82">
        <v>1.0999999999999999E-2</v>
      </c>
      <c r="G181" s="318">
        <v>1.17</v>
      </c>
      <c r="H181" s="318">
        <v>0.2</v>
      </c>
      <c r="I181" s="321">
        <v>0.31</v>
      </c>
      <c r="J181" s="25">
        <v>0.01</v>
      </c>
    </row>
    <row r="182" spans="1:10" ht="35.049999999999997" customHeight="1" x14ac:dyDescent="0.3">
      <c r="A182" s="317" t="s">
        <v>907</v>
      </c>
      <c r="B182" s="17" t="s">
        <v>480</v>
      </c>
      <c r="C182" s="327">
        <v>0</v>
      </c>
      <c r="D182" s="80">
        <v>0.45700000000000002</v>
      </c>
      <c r="E182" s="81">
        <v>7.5999999999999998E-2</v>
      </c>
      <c r="F182" s="82">
        <v>1.0999999999999999E-2</v>
      </c>
      <c r="G182" s="318">
        <v>11.17</v>
      </c>
      <c r="H182" s="318">
        <v>0.2</v>
      </c>
      <c r="I182" s="321">
        <v>0.31</v>
      </c>
      <c r="J182" s="25">
        <v>0.01</v>
      </c>
    </row>
    <row r="183" spans="1:10" ht="35.049999999999997" customHeight="1" x14ac:dyDescent="0.3">
      <c r="A183" s="317" t="s">
        <v>908</v>
      </c>
      <c r="B183" s="17" t="s">
        <v>480</v>
      </c>
      <c r="C183" s="326">
        <v>0</v>
      </c>
      <c r="D183" s="80">
        <v>0.45700000000000002</v>
      </c>
      <c r="E183" s="81">
        <v>7.5999999999999998E-2</v>
      </c>
      <c r="F183" s="82">
        <v>1.0999999999999999E-2</v>
      </c>
      <c r="G183" s="318">
        <v>26.11</v>
      </c>
      <c r="H183" s="318">
        <v>0.2</v>
      </c>
      <c r="I183" s="321">
        <v>0.31</v>
      </c>
      <c r="J183" s="25">
        <v>0.01</v>
      </c>
    </row>
    <row r="184" spans="1:10" ht="35.049999999999997" customHeight="1" x14ac:dyDescent="0.3">
      <c r="A184" s="317" t="s">
        <v>909</v>
      </c>
      <c r="B184" s="17" t="s">
        <v>480</v>
      </c>
      <c r="C184" s="326">
        <v>0</v>
      </c>
      <c r="D184" s="80">
        <v>0.45700000000000002</v>
      </c>
      <c r="E184" s="81">
        <v>7.5999999999999998E-2</v>
      </c>
      <c r="F184" s="82">
        <v>1.0999999999999999E-2</v>
      </c>
      <c r="G184" s="318">
        <v>41.84</v>
      </c>
      <c r="H184" s="318">
        <v>0.2</v>
      </c>
      <c r="I184" s="321">
        <v>0.31</v>
      </c>
      <c r="J184" s="25">
        <v>0.01</v>
      </c>
    </row>
    <row r="185" spans="1:10" ht="35.049999999999997" customHeight="1" x14ac:dyDescent="0.3">
      <c r="A185" s="317" t="s">
        <v>910</v>
      </c>
      <c r="B185" s="17" t="s">
        <v>480</v>
      </c>
      <c r="C185" s="326">
        <v>0</v>
      </c>
      <c r="D185" s="80">
        <v>0.45700000000000002</v>
      </c>
      <c r="E185" s="81">
        <v>7.5999999999999998E-2</v>
      </c>
      <c r="F185" s="82">
        <v>1.0999999999999999E-2</v>
      </c>
      <c r="G185" s="318">
        <v>86.55</v>
      </c>
      <c r="H185" s="318">
        <v>0.2</v>
      </c>
      <c r="I185" s="321">
        <v>0.31</v>
      </c>
      <c r="J185" s="25">
        <v>0.01</v>
      </c>
    </row>
    <row r="186" spans="1:10" ht="35.049999999999997" customHeight="1" x14ac:dyDescent="0.3">
      <c r="A186" s="317" t="s">
        <v>911</v>
      </c>
      <c r="B186" s="17" t="s">
        <v>480</v>
      </c>
      <c r="C186" s="327">
        <v>0</v>
      </c>
      <c r="D186" s="80">
        <v>0.57299999999999995</v>
      </c>
      <c r="E186" s="81">
        <v>8.6999999999999994E-2</v>
      </c>
      <c r="F186" s="82">
        <v>1.2999999999999999E-2</v>
      </c>
      <c r="G186" s="318">
        <v>5.73</v>
      </c>
      <c r="H186" s="318">
        <v>0.32</v>
      </c>
      <c r="I186" s="321">
        <v>0.56000000000000005</v>
      </c>
      <c r="J186" s="25">
        <v>1.0999999999999999E-2</v>
      </c>
    </row>
    <row r="187" spans="1:10" ht="35.049999999999997" customHeight="1" x14ac:dyDescent="0.3">
      <c r="A187" s="317" t="s">
        <v>912</v>
      </c>
      <c r="B187" s="17" t="s">
        <v>480</v>
      </c>
      <c r="C187" s="327">
        <v>0</v>
      </c>
      <c r="D187" s="80">
        <v>0.57299999999999995</v>
      </c>
      <c r="E187" s="81">
        <v>8.6999999999999994E-2</v>
      </c>
      <c r="F187" s="82">
        <v>1.2999999999999999E-2</v>
      </c>
      <c r="G187" s="318">
        <v>21.25</v>
      </c>
      <c r="H187" s="318">
        <v>0.32</v>
      </c>
      <c r="I187" s="321">
        <v>0.56000000000000005</v>
      </c>
      <c r="J187" s="25">
        <v>1.0999999999999999E-2</v>
      </c>
    </row>
    <row r="188" spans="1:10" ht="35.049999999999997" customHeight="1" x14ac:dyDescent="0.3">
      <c r="A188" s="317" t="s">
        <v>913</v>
      </c>
      <c r="B188" s="17" t="s">
        <v>480</v>
      </c>
      <c r="C188" s="326">
        <v>0</v>
      </c>
      <c r="D188" s="80">
        <v>0.57299999999999995</v>
      </c>
      <c r="E188" s="81">
        <v>8.6999999999999994E-2</v>
      </c>
      <c r="F188" s="82">
        <v>1.2999999999999999E-2</v>
      </c>
      <c r="G188" s="318">
        <v>44.44</v>
      </c>
      <c r="H188" s="318">
        <v>0.32</v>
      </c>
      <c r="I188" s="321">
        <v>0.56000000000000005</v>
      </c>
      <c r="J188" s="25">
        <v>1.0999999999999999E-2</v>
      </c>
    </row>
    <row r="189" spans="1:10" ht="35.049999999999997" customHeight="1" x14ac:dyDescent="0.3">
      <c r="A189" s="317" t="s">
        <v>914</v>
      </c>
      <c r="B189" s="17" t="s">
        <v>480</v>
      </c>
      <c r="C189" s="326">
        <v>0</v>
      </c>
      <c r="D189" s="80">
        <v>0.57299999999999995</v>
      </c>
      <c r="E189" s="81">
        <v>8.6999999999999994E-2</v>
      </c>
      <c r="F189" s="82">
        <v>1.2999999999999999E-2</v>
      </c>
      <c r="G189" s="318">
        <v>68.87</v>
      </c>
      <c r="H189" s="318">
        <v>0.32</v>
      </c>
      <c r="I189" s="321">
        <v>0.56000000000000005</v>
      </c>
      <c r="J189" s="25">
        <v>1.0999999999999999E-2</v>
      </c>
    </row>
    <row r="190" spans="1:10" ht="35.049999999999997" customHeight="1" x14ac:dyDescent="0.3">
      <c r="A190" s="317" t="s">
        <v>915</v>
      </c>
      <c r="B190" s="17" t="s">
        <v>480</v>
      </c>
      <c r="C190" s="326">
        <v>0</v>
      </c>
      <c r="D190" s="80">
        <v>0.57299999999999995</v>
      </c>
      <c r="E190" s="81">
        <v>8.6999999999999994E-2</v>
      </c>
      <c r="F190" s="82">
        <v>1.2999999999999999E-2</v>
      </c>
      <c r="G190" s="318">
        <v>138.28</v>
      </c>
      <c r="H190" s="318">
        <v>0.32</v>
      </c>
      <c r="I190" s="321">
        <v>0.56000000000000005</v>
      </c>
      <c r="J190" s="25">
        <v>1.0999999999999999E-2</v>
      </c>
    </row>
    <row r="191" spans="1:10" ht="35.049999999999997" customHeight="1" x14ac:dyDescent="0.3">
      <c r="A191" s="317" t="s">
        <v>916</v>
      </c>
      <c r="B191" s="17" t="s">
        <v>480</v>
      </c>
      <c r="C191" s="327">
        <v>0</v>
      </c>
      <c r="D191" s="80">
        <v>0.46200000000000002</v>
      </c>
      <c r="E191" s="81">
        <v>5.8000000000000003E-2</v>
      </c>
      <c r="F191" s="82">
        <v>8.9999999999999993E-3</v>
      </c>
      <c r="G191" s="318">
        <v>14.68</v>
      </c>
      <c r="H191" s="318">
        <v>0.37</v>
      </c>
      <c r="I191" s="321">
        <v>0.68</v>
      </c>
      <c r="J191" s="25">
        <v>8.0000000000000002E-3</v>
      </c>
    </row>
    <row r="192" spans="1:10" ht="35.049999999999997" customHeight="1" x14ac:dyDescent="0.3">
      <c r="A192" s="317" t="s">
        <v>917</v>
      </c>
      <c r="B192" s="17" t="s">
        <v>480</v>
      </c>
      <c r="C192" s="327">
        <v>0</v>
      </c>
      <c r="D192" s="80">
        <v>0.46200000000000002</v>
      </c>
      <c r="E192" s="81">
        <v>5.8000000000000003E-2</v>
      </c>
      <c r="F192" s="82">
        <v>8.9999999999999993E-3</v>
      </c>
      <c r="G192" s="318">
        <v>130.54</v>
      </c>
      <c r="H192" s="318">
        <v>0.37</v>
      </c>
      <c r="I192" s="321">
        <v>0.68</v>
      </c>
      <c r="J192" s="25">
        <v>8.0000000000000002E-3</v>
      </c>
    </row>
    <row r="193" spans="1:10" ht="35.049999999999997" customHeight="1" x14ac:dyDescent="0.3">
      <c r="A193" s="317" t="s">
        <v>918</v>
      </c>
      <c r="B193" s="17" t="s">
        <v>480</v>
      </c>
      <c r="C193" s="326">
        <v>0</v>
      </c>
      <c r="D193" s="80">
        <v>0.46200000000000002</v>
      </c>
      <c r="E193" s="81">
        <v>5.8000000000000003E-2</v>
      </c>
      <c r="F193" s="82">
        <v>8.9999999999999993E-3</v>
      </c>
      <c r="G193" s="318">
        <v>393.37</v>
      </c>
      <c r="H193" s="318">
        <v>0.37</v>
      </c>
      <c r="I193" s="321">
        <v>0.68</v>
      </c>
      <c r="J193" s="25">
        <v>8.0000000000000002E-3</v>
      </c>
    </row>
    <row r="194" spans="1:10" ht="35.049999999999997" customHeight="1" x14ac:dyDescent="0.3">
      <c r="A194" s="317" t="s">
        <v>919</v>
      </c>
      <c r="B194" s="17" t="s">
        <v>480</v>
      </c>
      <c r="C194" s="326">
        <v>0</v>
      </c>
      <c r="D194" s="80">
        <v>0.46200000000000002</v>
      </c>
      <c r="E194" s="81">
        <v>5.8000000000000003E-2</v>
      </c>
      <c r="F194" s="82">
        <v>8.9999999999999993E-3</v>
      </c>
      <c r="G194" s="318">
        <v>808.49</v>
      </c>
      <c r="H194" s="318">
        <v>0.37</v>
      </c>
      <c r="I194" s="321">
        <v>0.68</v>
      </c>
      <c r="J194" s="25">
        <v>8.0000000000000002E-3</v>
      </c>
    </row>
    <row r="195" spans="1:10" ht="35.049999999999997" customHeight="1" x14ac:dyDescent="0.3">
      <c r="A195" s="317" t="s">
        <v>920</v>
      </c>
      <c r="B195" s="17" t="s">
        <v>480</v>
      </c>
      <c r="C195" s="326">
        <v>0</v>
      </c>
      <c r="D195" s="80">
        <v>0.46200000000000002</v>
      </c>
      <c r="E195" s="81">
        <v>5.8000000000000003E-2</v>
      </c>
      <c r="F195" s="82">
        <v>8.9999999999999993E-3</v>
      </c>
      <c r="G195" s="318">
        <v>1865.86</v>
      </c>
      <c r="H195" s="318">
        <v>0.37</v>
      </c>
      <c r="I195" s="321">
        <v>0.68</v>
      </c>
      <c r="J195" s="25">
        <v>8.0000000000000002E-3</v>
      </c>
    </row>
    <row r="196" spans="1:10" ht="35.049999999999997" customHeight="1" x14ac:dyDescent="0.3">
      <c r="A196" s="317" t="s">
        <v>587</v>
      </c>
      <c r="B196" s="17" t="s">
        <v>480</v>
      </c>
      <c r="C196" s="327" t="s">
        <v>608</v>
      </c>
      <c r="D196" s="83">
        <v>1.0860000000000001</v>
      </c>
      <c r="E196" s="84">
        <v>0.25600000000000001</v>
      </c>
      <c r="F196" s="82">
        <v>0.19700000000000001</v>
      </c>
      <c r="G196" s="319"/>
      <c r="H196" s="319"/>
      <c r="I196" s="320"/>
      <c r="J196" s="26"/>
    </row>
    <row r="197" spans="1:10" ht="35.049999999999997" customHeight="1" x14ac:dyDescent="0.3">
      <c r="A197" s="317" t="s">
        <v>702</v>
      </c>
      <c r="B197" s="17" t="s">
        <v>480</v>
      </c>
      <c r="C197" s="327" t="s">
        <v>612</v>
      </c>
      <c r="D197" s="80">
        <v>-0.65700000000000003</v>
      </c>
      <c r="E197" s="81">
        <v>-0.11899999999999999</v>
      </c>
      <c r="F197" s="82">
        <v>-1.7000000000000001E-2</v>
      </c>
      <c r="G197" s="318">
        <v>0</v>
      </c>
      <c r="H197" s="319"/>
      <c r="I197" s="320"/>
      <c r="J197" s="26"/>
    </row>
    <row r="198" spans="1:10" ht="35.049999999999997" customHeight="1" x14ac:dyDescent="0.3">
      <c r="A198" s="317" t="s">
        <v>703</v>
      </c>
      <c r="B198" s="17" t="s">
        <v>480</v>
      </c>
      <c r="C198" s="327" t="s">
        <v>612</v>
      </c>
      <c r="D198" s="80">
        <v>-0.64</v>
      </c>
      <c r="E198" s="81">
        <v>-0.109</v>
      </c>
      <c r="F198" s="82">
        <v>-1.6E-2</v>
      </c>
      <c r="G198" s="318">
        <v>0</v>
      </c>
      <c r="H198" s="319"/>
      <c r="I198" s="320"/>
      <c r="J198" s="26"/>
    </row>
    <row r="199" spans="1:10" ht="35.049999999999997" customHeight="1" x14ac:dyDescent="0.3">
      <c r="A199" s="317" t="s">
        <v>704</v>
      </c>
      <c r="B199" s="17" t="s">
        <v>480</v>
      </c>
      <c r="C199" s="327">
        <v>0</v>
      </c>
      <c r="D199" s="80">
        <v>-0.65700000000000003</v>
      </c>
      <c r="E199" s="81">
        <v>-0.11899999999999999</v>
      </c>
      <c r="F199" s="82">
        <v>-1.7000000000000001E-2</v>
      </c>
      <c r="G199" s="318">
        <v>0</v>
      </c>
      <c r="H199" s="319"/>
      <c r="I199" s="320"/>
      <c r="J199" s="25">
        <v>1.2999999999999999E-2</v>
      </c>
    </row>
    <row r="200" spans="1:10" ht="35.049999999999997" customHeight="1" x14ac:dyDescent="0.3">
      <c r="A200" s="317" t="s">
        <v>705</v>
      </c>
      <c r="B200" s="17" t="s">
        <v>480</v>
      </c>
      <c r="C200" s="327">
        <v>0</v>
      </c>
      <c r="D200" s="80">
        <v>-0.64</v>
      </c>
      <c r="E200" s="81">
        <v>-0.109</v>
      </c>
      <c r="F200" s="82">
        <v>-1.6E-2</v>
      </c>
      <c r="G200" s="318">
        <v>0</v>
      </c>
      <c r="H200" s="319"/>
      <c r="I200" s="320"/>
      <c r="J200" s="25">
        <v>1.2999999999999999E-2</v>
      </c>
    </row>
    <row r="201" spans="1:10" ht="35.049999999999997" customHeight="1" x14ac:dyDescent="0.3">
      <c r="A201" s="317" t="s">
        <v>706</v>
      </c>
      <c r="B201" s="17" t="s">
        <v>480</v>
      </c>
      <c r="C201" s="327">
        <v>0</v>
      </c>
      <c r="D201" s="80">
        <v>-0.73599999999999999</v>
      </c>
      <c r="E201" s="81">
        <v>-0.107</v>
      </c>
      <c r="F201" s="82">
        <v>-1.6E-2</v>
      </c>
      <c r="G201" s="318">
        <v>1.49</v>
      </c>
      <c r="H201" s="319"/>
      <c r="I201" s="320"/>
      <c r="J201" s="25">
        <v>1.4E-2</v>
      </c>
    </row>
  </sheetData>
  <mergeCells count="10">
    <mergeCell ref="F5:G5"/>
    <mergeCell ref="A2:J2"/>
    <mergeCell ref="A4:D4"/>
    <mergeCell ref="F4:J4"/>
    <mergeCell ref="F9:G9"/>
    <mergeCell ref="H9:J9"/>
    <mergeCell ref="F6:G6"/>
    <mergeCell ref="F7:G7"/>
    <mergeCell ref="B8:D8"/>
    <mergeCell ref="F8:G8"/>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codeName="Sheet27">
    <pageSetUpPr fitToPage="1"/>
  </sheetPr>
  <dimension ref="A1:T202"/>
  <sheetViews>
    <sheetView topLeftCell="A184" zoomScale="50" zoomScaleNormal="50" zoomScaleSheetLayoutView="85" workbookViewId="0">
      <selection activeCell="E10" sqref="E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31.23046875" style="3" customWidth="1"/>
    <col min="12" max="17" width="15.53515625" style="1" customWidth="1"/>
    <col min="18" max="16384" width="9.15234375" style="1"/>
  </cols>
  <sheetData>
    <row r="1" spans="1:20" ht="40" customHeight="1" x14ac:dyDescent="0.3">
      <c r="A1" s="32" t="s">
        <v>19</v>
      </c>
      <c r="B1" s="3"/>
      <c r="C1" s="3"/>
      <c r="D1" s="3"/>
      <c r="F1" s="3"/>
      <c r="G1" s="3"/>
      <c r="H1" s="3"/>
      <c r="I1" s="3"/>
      <c r="J1" s="1"/>
      <c r="K1" s="1"/>
    </row>
    <row r="2" spans="1:20" ht="40" customHeight="1" x14ac:dyDescent="0.3">
      <c r="A2" s="527" t="str">
        <f>Overview!B4&amp;" - Effective from "&amp;Overview!D4&amp;" - Final LDNO tariffs in SSE SEPD Area (GSP Group_H)"</f>
        <v>Indigo Power Limited - Effective from 1 April 2022 - Final LDNO tariffs in SSE SEPD Area (GSP Group_H)</v>
      </c>
      <c r="B2" s="527"/>
      <c r="C2" s="527"/>
      <c r="D2" s="527"/>
      <c r="E2" s="527"/>
      <c r="F2" s="527"/>
      <c r="G2" s="527"/>
      <c r="H2" s="527"/>
      <c r="I2" s="527"/>
      <c r="J2" s="527"/>
    </row>
    <row r="3" spans="1:20" ht="40" customHeight="1" x14ac:dyDescent="0.3">
      <c r="A3" s="47"/>
      <c r="B3" s="47"/>
      <c r="C3" s="47"/>
      <c r="D3" s="47"/>
      <c r="E3" s="47"/>
      <c r="F3" s="47"/>
      <c r="G3" s="47"/>
      <c r="H3" s="47"/>
      <c r="I3" s="47"/>
      <c r="J3" s="47"/>
    </row>
    <row r="4" spans="1:20" ht="40" customHeight="1" x14ac:dyDescent="0.3">
      <c r="A4" s="527" t="s">
        <v>308</v>
      </c>
      <c r="B4" s="527"/>
      <c r="C4" s="527"/>
      <c r="D4" s="527"/>
      <c r="E4" s="258"/>
      <c r="F4" s="527" t="s">
        <v>307</v>
      </c>
      <c r="G4" s="527"/>
      <c r="H4" s="527"/>
      <c r="I4" s="527"/>
      <c r="J4" s="527"/>
      <c r="L4" s="3"/>
    </row>
    <row r="5" spans="1:20" ht="40" customHeight="1" x14ac:dyDescent="0.3">
      <c r="A5" s="382" t="s">
        <v>13</v>
      </c>
      <c r="B5" s="259" t="s">
        <v>299</v>
      </c>
      <c r="C5" s="260" t="s">
        <v>300</v>
      </c>
      <c r="D5" s="261" t="s">
        <v>301</v>
      </c>
      <c r="E5" s="47"/>
      <c r="F5" s="541"/>
      <c r="G5" s="542"/>
      <c r="H5" s="262" t="s">
        <v>305</v>
      </c>
      <c r="I5" s="263" t="s">
        <v>306</v>
      </c>
      <c r="J5" s="261" t="s">
        <v>301</v>
      </c>
      <c r="K5" s="46"/>
      <c r="L5" s="3"/>
      <c r="M5" s="3"/>
    </row>
    <row r="6" spans="1:20" ht="40" customHeight="1" x14ac:dyDescent="0.3">
      <c r="A6" s="102" t="str">
        <f>'Annex 1 LV and HV charges_H'!A6</f>
        <v>Monday to Friday 
(Including Bank Holidays)
All Year</v>
      </c>
      <c r="B6" s="13" t="str">
        <f>'Annex 1 LV and HV charges_H'!B6</f>
        <v>16:30 - 19:30</v>
      </c>
      <c r="C6" s="265" t="str">
        <f>'Annex 1 LV and HV charges_H'!C6</f>
        <v/>
      </c>
      <c r="D6" s="243" t="str">
        <f>'Annex 1 LV and HV charges_H'!E6</f>
        <v/>
      </c>
      <c r="E6" s="47"/>
      <c r="F6" s="458" t="str">
        <f>'Annex 1 LV and HV charges_H'!G6</f>
        <v>Monday to Friday 
(Including Bank Holidays)
March to October</v>
      </c>
      <c r="G6" s="458" t="str">
        <f>'Annex 1 LV and HV charges_H'!H6</f>
        <v/>
      </c>
      <c r="H6" s="243" t="str">
        <f>'Annex 1 LV and HV charges_H'!I6</f>
        <v/>
      </c>
      <c r="I6" s="241" t="str">
        <f>'Annex 1 LV and HV charges_H'!J6</f>
        <v>07:00 - 22:00</v>
      </c>
      <c r="J6" s="243" t="str">
        <f>'Annex 1 LV and HV charges_H'!K6</f>
        <v/>
      </c>
      <c r="K6" s="46"/>
      <c r="L6" s="3"/>
      <c r="M6" s="3"/>
    </row>
    <row r="7" spans="1:20" ht="40" customHeight="1" x14ac:dyDescent="0.3">
      <c r="A7" s="102" t="str">
        <f>'Annex 1 LV and HV charges_H'!A7</f>
        <v>Monday to Friday 
(Including Bank Holidays)
All Year</v>
      </c>
      <c r="B7" s="243" t="str">
        <f>'Annex 1 LV and HV charges_H'!B7</f>
        <v/>
      </c>
      <c r="C7" s="253" t="str">
        <f>'Annex 1 LV and HV charges_H'!C7</f>
        <v>07:00 - 16:30
19:30 - 22:00</v>
      </c>
      <c r="D7" s="243" t="str">
        <f>'Annex 1 LV and HV charges_H'!E7</f>
        <v/>
      </c>
      <c r="E7" s="47"/>
      <c r="F7" s="458" t="str">
        <f>'Annex 1 LV and HV charges_H'!G7</f>
        <v xml:space="preserve">Monday to Friday 
(Including Bank Holidays)
November to February </v>
      </c>
      <c r="G7" s="458" t="str">
        <f>'Annex 1 LV and HV charges_H'!H7</f>
        <v/>
      </c>
      <c r="H7" s="241" t="str">
        <f>'Annex 1 LV and HV charges_H'!I7</f>
        <v>16:30 - 19:30</v>
      </c>
      <c r="I7" s="241" t="str">
        <f>'Annex 1 LV and HV charges_H'!J7</f>
        <v>07:00 - 16:30
19:30 - 22:00</v>
      </c>
      <c r="J7" s="243" t="str">
        <f>'Annex 1 LV and HV charges_H'!K7</f>
        <v/>
      </c>
      <c r="K7" s="46"/>
      <c r="L7" s="3"/>
      <c r="M7" s="3"/>
    </row>
    <row r="8" spans="1:20" ht="40" customHeight="1" x14ac:dyDescent="0.3">
      <c r="A8" s="242" t="str">
        <f>'Annex 1 LV and HV charges_H'!A8</f>
        <v>Monday to Friday 
(Including Bank Holidays)
All Year</v>
      </c>
      <c r="B8" s="243" t="str">
        <f>'Annex 1 LV and HV charges_H'!B8</f>
        <v/>
      </c>
      <c r="C8" s="265" t="str">
        <f>'Annex 1 LV and HV charges_H'!C8</f>
        <v/>
      </c>
      <c r="D8" s="85" t="str">
        <f>'Annex 1 LV and HV charges_H'!E8</f>
        <v>00:00 - 07:00
22:00 - 24:00</v>
      </c>
      <c r="E8" s="47"/>
      <c r="F8" s="458" t="str">
        <f>'Annex 1 LV and HV charges_H'!G8</f>
        <v>Monday to Friday 
(Including Bank Holidays)
April to March</v>
      </c>
      <c r="G8" s="458" t="str">
        <f>'Annex 1 LV and HV charges_H'!H8</f>
        <v/>
      </c>
      <c r="H8" s="243" t="str">
        <f>'Annex 1 LV and HV charges_H'!I8</f>
        <v/>
      </c>
      <c r="I8" s="243" t="str">
        <f>'Annex 1 LV and HV charges_H'!J8</f>
        <v/>
      </c>
      <c r="J8" s="85" t="str">
        <f>'Annex 1 LV and HV charges_H'!K8</f>
        <v>00:00 - 07:00
22:00 - 24:00</v>
      </c>
      <c r="K8" s="46"/>
      <c r="L8" s="3"/>
      <c r="M8" s="3"/>
    </row>
    <row r="9" spans="1:20" s="42" customFormat="1" ht="40" customHeight="1" x14ac:dyDescent="0.3">
      <c r="A9" s="242" t="str">
        <f>'Annex 1 LV and HV charges_H'!A9</f>
        <v>Saturday and Sunday
All Year</v>
      </c>
      <c r="B9" s="243" t="str">
        <f>'Annex 1 LV and HV charges_H'!B9</f>
        <v/>
      </c>
      <c r="C9" s="253" t="str">
        <f>'Annex 1 LV and HV charges_H'!C9</f>
        <v>09:30 - 21:30</v>
      </c>
      <c r="D9" s="85" t="str">
        <f>'Annex 1 LV and HV charges_H'!E9</f>
        <v>00:00 - 09:30
21:30 - 24:00</v>
      </c>
      <c r="E9" s="266"/>
      <c r="F9" s="458" t="str">
        <f>'Annex 1 LV and HV charges_H'!G9</f>
        <v>Saturday and Sunday 
All Year</v>
      </c>
      <c r="G9" s="458" t="str">
        <f>'Annex 1 LV and HV charges_H'!H9</f>
        <v/>
      </c>
      <c r="H9" s="243" t="str">
        <f>'Annex 1 LV and HV charges_H'!I9</f>
        <v/>
      </c>
      <c r="I9" s="241" t="str">
        <f>'Annex 1 LV and HV charges_H'!J9</f>
        <v>09:30 - 21:30</v>
      </c>
      <c r="J9" s="85" t="str">
        <f>'Annex 1 LV and HV charges_H'!K9</f>
        <v>00:00 - 09:30
21:30 - 24:00</v>
      </c>
      <c r="K9" s="46"/>
      <c r="L9" s="31"/>
      <c r="M9" s="31"/>
    </row>
    <row r="10" spans="1:20" s="42" customFormat="1" ht="40" customHeight="1" x14ac:dyDescent="0.3">
      <c r="A10" s="242" t="str">
        <f>'Annex 1 LV and HV charges_H'!A10</f>
        <v>Notes</v>
      </c>
      <c r="B10" s="437" t="str">
        <f>'Annex 1 LV and HV charges_H'!B10</f>
        <v>All the above times are in UK Clock time</v>
      </c>
      <c r="C10" s="446" t="str">
        <f>'Annex 1 LV and HV charges_H'!C10</f>
        <v/>
      </c>
      <c r="D10" s="438" t="str">
        <f>'Annex 1 LV and HV charges_H'!D10</f>
        <v/>
      </c>
      <c r="E10" s="412" t="s">
        <v>480</v>
      </c>
      <c r="F10" s="458" t="str">
        <f>'Annex 1 LV and HV charges_H'!G10</f>
        <v>Notes</v>
      </c>
      <c r="G10" s="458" t="str">
        <f>'Annex 1 LV and HV charges_H'!H10</f>
        <v/>
      </c>
      <c r="H10" s="458" t="str">
        <f>'Annex 1 LV and HV charges_H'!I10</f>
        <v>All the above times are in UK Clock time</v>
      </c>
      <c r="I10" s="458" t="str">
        <f>'Annex 1 LV and HV charges_H'!J10</f>
        <v/>
      </c>
      <c r="J10" s="458" t="str">
        <f>'Annex 1 LV and HV charges_H'!K10</f>
        <v/>
      </c>
      <c r="K10" s="46"/>
      <c r="L10" s="31"/>
      <c r="M10" s="31"/>
    </row>
    <row r="11" spans="1:20" ht="75" customHeight="1" x14ac:dyDescent="0.3">
      <c r="A11" s="18" t="s">
        <v>455</v>
      </c>
      <c r="B11" s="18" t="s">
        <v>31</v>
      </c>
      <c r="C11" s="111" t="s">
        <v>24</v>
      </c>
      <c r="D11" s="119" t="s">
        <v>571</v>
      </c>
      <c r="E11" s="119" t="s">
        <v>572</v>
      </c>
      <c r="F11" s="119" t="s">
        <v>573</v>
      </c>
      <c r="G11" s="111" t="s">
        <v>25</v>
      </c>
      <c r="H11" s="111" t="s">
        <v>26</v>
      </c>
      <c r="I11" s="111" t="s">
        <v>456</v>
      </c>
      <c r="J11" s="111" t="s">
        <v>270</v>
      </c>
      <c r="K11" s="31"/>
      <c r="L11" s="31"/>
      <c r="M11" s="42"/>
      <c r="N11" s="42"/>
      <c r="O11" s="42"/>
      <c r="P11" s="42"/>
      <c r="Q11" s="42"/>
      <c r="R11" s="42"/>
      <c r="S11" s="42"/>
      <c r="T11" s="42"/>
    </row>
    <row r="12" spans="1:20" ht="35.049999999999997" customHeight="1" x14ac:dyDescent="0.3">
      <c r="A12" s="317" t="s">
        <v>777</v>
      </c>
      <c r="B12" s="17"/>
      <c r="C12" s="326" t="s">
        <v>630</v>
      </c>
      <c r="D12" s="80">
        <v>5.0730000000000004</v>
      </c>
      <c r="E12" s="81">
        <v>0.60699999999999998</v>
      </c>
      <c r="F12" s="82">
        <v>2.9000000000000001E-2</v>
      </c>
      <c r="G12" s="318">
        <v>17.13</v>
      </c>
      <c r="H12" s="319"/>
      <c r="I12" s="320"/>
      <c r="J12" s="26"/>
      <c r="K12" s="31"/>
      <c r="L12" s="31"/>
      <c r="M12" s="42"/>
      <c r="N12" s="42"/>
      <c r="O12" s="42"/>
      <c r="P12" s="42"/>
      <c r="Q12" s="42"/>
      <c r="R12" s="42"/>
      <c r="S12" s="42"/>
      <c r="T12" s="42"/>
    </row>
    <row r="13" spans="1:20" ht="35.049999999999997" customHeight="1" x14ac:dyDescent="0.3">
      <c r="A13" s="317" t="s">
        <v>778</v>
      </c>
      <c r="B13" s="17"/>
      <c r="C13" s="326">
        <v>2</v>
      </c>
      <c r="D13" s="80">
        <v>5.0730000000000004</v>
      </c>
      <c r="E13" s="81">
        <v>0.60699999999999998</v>
      </c>
      <c r="F13" s="82">
        <v>2.9000000000000001E-2</v>
      </c>
      <c r="G13" s="319"/>
      <c r="H13" s="319"/>
      <c r="I13" s="320"/>
      <c r="J13" s="26"/>
      <c r="K13" s="31"/>
      <c r="L13" s="31"/>
      <c r="M13" s="42"/>
      <c r="N13" s="42"/>
      <c r="O13" s="42"/>
      <c r="P13" s="42"/>
      <c r="Q13" s="42"/>
      <c r="R13" s="42"/>
      <c r="S13" s="42"/>
      <c r="T13" s="42"/>
    </row>
    <row r="14" spans="1:20" ht="35.049999999999997" customHeight="1" x14ac:dyDescent="0.3">
      <c r="A14" s="317" t="s">
        <v>779</v>
      </c>
      <c r="B14" s="17"/>
      <c r="C14" s="326" t="s">
        <v>631</v>
      </c>
      <c r="D14" s="80">
        <v>5.3979999999999997</v>
      </c>
      <c r="E14" s="81">
        <v>0.64600000000000002</v>
      </c>
      <c r="F14" s="82">
        <v>3.1E-2</v>
      </c>
      <c r="G14" s="318">
        <v>4.2</v>
      </c>
      <c r="H14" s="319"/>
      <c r="I14" s="320"/>
      <c r="J14" s="26"/>
      <c r="K14" s="31"/>
      <c r="L14" s="31"/>
      <c r="M14" s="42"/>
      <c r="N14" s="42"/>
      <c r="O14" s="42"/>
      <c r="P14" s="42"/>
      <c r="Q14" s="42"/>
      <c r="R14" s="42"/>
      <c r="S14" s="42"/>
      <c r="T14" s="42"/>
    </row>
    <row r="15" spans="1:20" ht="35.049999999999997" customHeight="1" x14ac:dyDescent="0.3">
      <c r="A15" s="317" t="s">
        <v>780</v>
      </c>
      <c r="B15" s="17"/>
      <c r="C15" s="326" t="s">
        <v>631</v>
      </c>
      <c r="D15" s="80">
        <v>5.3979999999999997</v>
      </c>
      <c r="E15" s="81">
        <v>0.64600000000000002</v>
      </c>
      <c r="F15" s="82">
        <v>3.1E-2</v>
      </c>
      <c r="G15" s="318">
        <v>5.96</v>
      </c>
      <c r="H15" s="319"/>
      <c r="I15" s="320"/>
      <c r="J15" s="26"/>
      <c r="K15" s="31"/>
      <c r="L15" s="31"/>
      <c r="M15" s="42"/>
      <c r="N15" s="42"/>
      <c r="O15" s="42"/>
      <c r="P15" s="42"/>
      <c r="Q15" s="42"/>
      <c r="R15" s="42"/>
      <c r="S15" s="42"/>
      <c r="T15" s="42"/>
    </row>
    <row r="16" spans="1:20" ht="35.049999999999997" customHeight="1" x14ac:dyDescent="0.3">
      <c r="A16" s="317" t="s">
        <v>781</v>
      </c>
      <c r="B16" s="17"/>
      <c r="C16" s="326" t="s">
        <v>631</v>
      </c>
      <c r="D16" s="80">
        <v>5.3979999999999997</v>
      </c>
      <c r="E16" s="81">
        <v>0.64600000000000002</v>
      </c>
      <c r="F16" s="82">
        <v>3.1E-2</v>
      </c>
      <c r="G16" s="318">
        <v>14.42</v>
      </c>
      <c r="H16" s="319"/>
      <c r="I16" s="320"/>
      <c r="J16" s="26"/>
      <c r="K16" s="31"/>
      <c r="L16" s="31"/>
      <c r="M16" s="42"/>
      <c r="N16" s="42"/>
      <c r="O16" s="42"/>
      <c r="P16" s="42"/>
      <c r="Q16" s="42"/>
      <c r="R16" s="42"/>
      <c r="S16" s="42"/>
      <c r="T16" s="42"/>
    </row>
    <row r="17" spans="1:20" ht="35.049999999999997" customHeight="1" x14ac:dyDescent="0.3">
      <c r="A17" s="317" t="s">
        <v>782</v>
      </c>
      <c r="B17" s="17"/>
      <c r="C17" s="326" t="s">
        <v>631</v>
      </c>
      <c r="D17" s="80">
        <v>5.3979999999999997</v>
      </c>
      <c r="E17" s="81">
        <v>0.64600000000000002</v>
      </c>
      <c r="F17" s="82">
        <v>3.1E-2</v>
      </c>
      <c r="G17" s="318">
        <v>30.14</v>
      </c>
      <c r="H17" s="319"/>
      <c r="I17" s="320"/>
      <c r="J17" s="26"/>
      <c r="K17" s="31"/>
      <c r="L17" s="31"/>
      <c r="M17" s="42"/>
      <c r="N17" s="42"/>
      <c r="O17" s="42"/>
      <c r="P17" s="42"/>
      <c r="Q17" s="42"/>
      <c r="R17" s="42"/>
      <c r="S17" s="42"/>
      <c r="T17" s="42"/>
    </row>
    <row r="18" spans="1:20" ht="35.049999999999997" customHeight="1" x14ac:dyDescent="0.3">
      <c r="A18" s="317" t="s">
        <v>783</v>
      </c>
      <c r="B18" s="17"/>
      <c r="C18" s="326" t="s">
        <v>631</v>
      </c>
      <c r="D18" s="80">
        <v>5.3979999999999997</v>
      </c>
      <c r="E18" s="81">
        <v>0.64600000000000002</v>
      </c>
      <c r="F18" s="82">
        <v>3.1E-2</v>
      </c>
      <c r="G18" s="318">
        <v>89.84</v>
      </c>
      <c r="H18" s="319"/>
      <c r="I18" s="320"/>
      <c r="J18" s="26"/>
      <c r="K18" s="31"/>
      <c r="L18" s="31"/>
      <c r="M18" s="42"/>
      <c r="N18" s="42"/>
      <c r="O18" s="42"/>
      <c r="P18" s="42"/>
      <c r="Q18" s="42"/>
      <c r="R18" s="42"/>
      <c r="S18" s="42"/>
      <c r="T18" s="42"/>
    </row>
    <row r="19" spans="1:20" ht="35.049999999999997" customHeight="1" x14ac:dyDescent="0.3">
      <c r="A19" s="317" t="s">
        <v>574</v>
      </c>
      <c r="B19" s="17"/>
      <c r="C19" s="326">
        <v>4</v>
      </c>
      <c r="D19" s="80">
        <v>5.3979999999999997</v>
      </c>
      <c r="E19" s="81">
        <v>0.64600000000000002</v>
      </c>
      <c r="F19" s="82">
        <v>3.1E-2</v>
      </c>
      <c r="G19" s="319"/>
      <c r="H19" s="319"/>
      <c r="I19" s="320"/>
      <c r="J19" s="26"/>
      <c r="K19" s="31"/>
      <c r="L19" s="31"/>
      <c r="M19" s="42"/>
      <c r="N19" s="42"/>
      <c r="O19" s="42"/>
      <c r="P19" s="42"/>
      <c r="Q19" s="42"/>
      <c r="R19" s="42"/>
      <c r="S19" s="42"/>
      <c r="T19" s="42"/>
    </row>
    <row r="20" spans="1:20" ht="35.049999999999997" customHeight="1" x14ac:dyDescent="0.3">
      <c r="A20" s="317" t="s">
        <v>784</v>
      </c>
      <c r="B20" s="17"/>
      <c r="C20" s="326">
        <v>0</v>
      </c>
      <c r="D20" s="80">
        <v>4.0190000000000001</v>
      </c>
      <c r="E20" s="81">
        <v>0.41899999999999998</v>
      </c>
      <c r="F20" s="82">
        <v>1.9E-2</v>
      </c>
      <c r="G20" s="318">
        <v>8.9700000000000006</v>
      </c>
      <c r="H20" s="318">
        <v>2.04</v>
      </c>
      <c r="I20" s="321">
        <v>4.03</v>
      </c>
      <c r="J20" s="25">
        <v>0.13700000000000001</v>
      </c>
      <c r="K20" s="31"/>
      <c r="L20" s="31"/>
      <c r="M20" s="42"/>
      <c r="N20" s="42"/>
      <c r="O20" s="42"/>
      <c r="P20" s="42"/>
      <c r="Q20" s="42"/>
      <c r="R20" s="42"/>
      <c r="S20" s="42"/>
      <c r="T20" s="42"/>
    </row>
    <row r="21" spans="1:20" ht="35.049999999999997" customHeight="1" x14ac:dyDescent="0.3">
      <c r="A21" s="317" t="s">
        <v>785</v>
      </c>
      <c r="B21" s="17"/>
      <c r="C21" s="326">
        <v>0</v>
      </c>
      <c r="D21" s="80">
        <v>4.0190000000000001</v>
      </c>
      <c r="E21" s="81">
        <v>0.41899999999999998</v>
      </c>
      <c r="F21" s="82">
        <v>1.9E-2</v>
      </c>
      <c r="G21" s="318">
        <v>136.62</v>
      </c>
      <c r="H21" s="318">
        <v>2.04</v>
      </c>
      <c r="I21" s="321">
        <v>4.03</v>
      </c>
      <c r="J21" s="25">
        <v>0.13700000000000001</v>
      </c>
      <c r="K21" s="31"/>
      <c r="L21" s="31"/>
      <c r="M21" s="42"/>
      <c r="N21" s="42"/>
      <c r="O21" s="42"/>
      <c r="P21" s="42"/>
      <c r="Q21" s="42"/>
      <c r="R21" s="42"/>
      <c r="S21" s="42"/>
      <c r="T21" s="42"/>
    </row>
    <row r="22" spans="1:20" ht="35.049999999999997" customHeight="1" x14ac:dyDescent="0.3">
      <c r="A22" s="317" t="s">
        <v>786</v>
      </c>
      <c r="B22" s="17"/>
      <c r="C22" s="326">
        <v>0</v>
      </c>
      <c r="D22" s="80">
        <v>4.0190000000000001</v>
      </c>
      <c r="E22" s="81">
        <v>0.41899999999999998</v>
      </c>
      <c r="F22" s="82">
        <v>1.9E-2</v>
      </c>
      <c r="G22" s="318">
        <v>248.23</v>
      </c>
      <c r="H22" s="318">
        <v>2.04</v>
      </c>
      <c r="I22" s="321">
        <v>4.03</v>
      </c>
      <c r="J22" s="25">
        <v>0.13700000000000001</v>
      </c>
      <c r="K22" s="31"/>
      <c r="L22" s="31"/>
      <c r="M22" s="42"/>
      <c r="N22" s="42"/>
      <c r="O22" s="42"/>
      <c r="P22" s="42"/>
      <c r="Q22" s="42"/>
      <c r="R22" s="42"/>
      <c r="S22" s="42"/>
      <c r="T22" s="42"/>
    </row>
    <row r="23" spans="1:20" ht="35.049999999999997" customHeight="1" x14ac:dyDescent="0.3">
      <c r="A23" s="317" t="s">
        <v>787</v>
      </c>
      <c r="B23" s="17"/>
      <c r="C23" s="326">
        <v>0</v>
      </c>
      <c r="D23" s="80">
        <v>4.0190000000000001</v>
      </c>
      <c r="E23" s="81">
        <v>0.41899999999999998</v>
      </c>
      <c r="F23" s="82">
        <v>1.9E-2</v>
      </c>
      <c r="G23" s="318">
        <v>381.14</v>
      </c>
      <c r="H23" s="318">
        <v>2.04</v>
      </c>
      <c r="I23" s="321">
        <v>4.03</v>
      </c>
      <c r="J23" s="25">
        <v>0.13700000000000001</v>
      </c>
      <c r="K23" s="31"/>
      <c r="L23" s="31"/>
      <c r="M23" s="42"/>
      <c r="N23" s="42"/>
      <c r="O23" s="42"/>
      <c r="P23" s="42"/>
      <c r="Q23" s="42"/>
      <c r="R23" s="42"/>
      <c r="S23" s="42"/>
      <c r="T23" s="42"/>
    </row>
    <row r="24" spans="1:20" ht="35.049999999999997" customHeight="1" x14ac:dyDescent="0.3">
      <c r="A24" s="317" t="s">
        <v>788</v>
      </c>
      <c r="B24" s="17"/>
      <c r="C24" s="326">
        <v>0</v>
      </c>
      <c r="D24" s="80">
        <v>4.0190000000000001</v>
      </c>
      <c r="E24" s="81">
        <v>0.41899999999999998</v>
      </c>
      <c r="F24" s="82">
        <v>1.9E-2</v>
      </c>
      <c r="G24" s="318">
        <v>1008.46</v>
      </c>
      <c r="H24" s="318">
        <v>2.04</v>
      </c>
      <c r="I24" s="321">
        <v>4.03</v>
      </c>
      <c r="J24" s="25">
        <v>0.13700000000000001</v>
      </c>
      <c r="K24" s="31"/>
      <c r="L24" s="31"/>
      <c r="M24" s="42"/>
      <c r="N24" s="42"/>
      <c r="O24" s="42"/>
      <c r="P24" s="42"/>
      <c r="Q24" s="42"/>
      <c r="R24" s="42"/>
      <c r="S24" s="42"/>
      <c r="T24" s="42"/>
    </row>
    <row r="25" spans="1:20" ht="35.049999999999997" customHeight="1" x14ac:dyDescent="0.3">
      <c r="A25" s="317" t="s">
        <v>575</v>
      </c>
      <c r="B25" s="17"/>
      <c r="C25" s="326" t="s">
        <v>608</v>
      </c>
      <c r="D25" s="83">
        <v>9.5679999999999996</v>
      </c>
      <c r="E25" s="84">
        <v>2.286</v>
      </c>
      <c r="F25" s="82">
        <v>1.71</v>
      </c>
      <c r="G25" s="319"/>
      <c r="H25" s="319"/>
      <c r="I25" s="320"/>
      <c r="J25" s="26"/>
      <c r="K25" s="31"/>
      <c r="L25" s="31"/>
      <c r="M25" s="42"/>
      <c r="N25" s="42"/>
      <c r="O25" s="42"/>
      <c r="P25" s="42"/>
      <c r="Q25" s="42"/>
      <c r="R25" s="42"/>
      <c r="S25" s="42"/>
      <c r="T25" s="42"/>
    </row>
    <row r="26" spans="1:20" ht="35.049999999999997" customHeight="1" x14ac:dyDescent="0.3">
      <c r="A26" s="317" t="s">
        <v>677</v>
      </c>
      <c r="B26" s="17"/>
      <c r="C26" s="326">
        <v>0</v>
      </c>
      <c r="D26" s="80">
        <v>-5.5389999999999997</v>
      </c>
      <c r="E26" s="81">
        <v>-0.66300000000000003</v>
      </c>
      <c r="F26" s="82">
        <v>-3.2000000000000001E-2</v>
      </c>
      <c r="G26" s="318">
        <v>0</v>
      </c>
      <c r="H26" s="319"/>
      <c r="I26" s="320"/>
      <c r="J26" s="26"/>
      <c r="K26" s="31"/>
      <c r="L26" s="31"/>
      <c r="M26" s="42"/>
      <c r="N26" s="42"/>
      <c r="O26" s="42"/>
      <c r="P26" s="42"/>
      <c r="Q26" s="42"/>
      <c r="R26" s="42"/>
      <c r="S26" s="42"/>
      <c r="T26" s="42"/>
    </row>
    <row r="27" spans="1:20" ht="35.049999999999997" customHeight="1" x14ac:dyDescent="0.3">
      <c r="A27" s="317" t="s">
        <v>678</v>
      </c>
      <c r="B27" s="17"/>
      <c r="C27" s="326">
        <v>0</v>
      </c>
      <c r="D27" s="80">
        <v>-5.5389999999999997</v>
      </c>
      <c r="E27" s="81">
        <v>-0.66300000000000003</v>
      </c>
      <c r="F27" s="82">
        <v>-3.2000000000000001E-2</v>
      </c>
      <c r="G27" s="318">
        <v>0</v>
      </c>
      <c r="H27" s="319"/>
      <c r="I27" s="320"/>
      <c r="J27" s="25">
        <v>0.20599999999999999</v>
      </c>
      <c r="K27" s="31"/>
      <c r="L27" s="31"/>
      <c r="M27" s="42"/>
      <c r="N27" s="42"/>
      <c r="O27" s="42"/>
      <c r="P27" s="42"/>
      <c r="Q27" s="42"/>
      <c r="R27" s="42"/>
      <c r="S27" s="42"/>
      <c r="T27" s="42"/>
    </row>
    <row r="28" spans="1:20" ht="35.049999999999997" customHeight="1" x14ac:dyDescent="0.3">
      <c r="A28" s="322" t="s">
        <v>789</v>
      </c>
      <c r="B28" s="17"/>
      <c r="C28" s="326" t="s">
        <v>630</v>
      </c>
      <c r="D28" s="80">
        <v>3.6389999999999998</v>
      </c>
      <c r="E28" s="81">
        <v>0.435</v>
      </c>
      <c r="F28" s="82">
        <v>2.1000000000000001E-2</v>
      </c>
      <c r="G28" s="318">
        <v>5.62</v>
      </c>
      <c r="H28" s="319"/>
      <c r="I28" s="320"/>
      <c r="J28" s="26"/>
      <c r="K28" s="31"/>
      <c r="L28" s="31"/>
      <c r="M28" s="42"/>
      <c r="N28" s="42"/>
      <c r="O28" s="42"/>
      <c r="P28" s="42"/>
      <c r="Q28" s="42"/>
      <c r="R28" s="42"/>
      <c r="S28" s="42"/>
      <c r="T28" s="42"/>
    </row>
    <row r="29" spans="1:20" ht="35.049999999999997" customHeight="1" x14ac:dyDescent="0.3">
      <c r="A29" s="322" t="s">
        <v>790</v>
      </c>
      <c r="B29" s="17"/>
      <c r="C29" s="326">
        <v>2</v>
      </c>
      <c r="D29" s="80">
        <v>3.6389999999999998</v>
      </c>
      <c r="E29" s="81">
        <v>0.435</v>
      </c>
      <c r="F29" s="82">
        <v>2.1000000000000001E-2</v>
      </c>
      <c r="G29" s="319"/>
      <c r="H29" s="319"/>
      <c r="I29" s="320"/>
      <c r="J29" s="26"/>
      <c r="K29" s="31"/>
      <c r="L29" s="31"/>
      <c r="M29" s="42"/>
      <c r="N29" s="42"/>
      <c r="O29" s="42"/>
      <c r="P29" s="42"/>
      <c r="Q29" s="42"/>
      <c r="R29" s="42"/>
      <c r="S29" s="42"/>
      <c r="T29" s="42"/>
    </row>
    <row r="30" spans="1:20" ht="35.049999999999997" customHeight="1" x14ac:dyDescent="0.3">
      <c r="A30" s="322" t="s">
        <v>791</v>
      </c>
      <c r="B30" s="17"/>
      <c r="C30" s="326" t="s">
        <v>631</v>
      </c>
      <c r="D30" s="80">
        <v>3.8719999999999999</v>
      </c>
      <c r="E30" s="81">
        <v>0.46300000000000002</v>
      </c>
      <c r="F30" s="82">
        <v>2.1999999999999999E-2</v>
      </c>
      <c r="G30" s="318">
        <v>3.03</v>
      </c>
      <c r="H30" s="319"/>
      <c r="I30" s="320"/>
      <c r="J30" s="26"/>
      <c r="K30" s="31"/>
      <c r="L30" s="31"/>
      <c r="M30" s="42"/>
      <c r="N30" s="42"/>
      <c r="O30" s="42"/>
      <c r="P30" s="42"/>
      <c r="Q30" s="42"/>
      <c r="R30" s="42"/>
      <c r="S30" s="42"/>
      <c r="T30" s="42"/>
    </row>
    <row r="31" spans="1:20" ht="35.049999999999997" customHeight="1" x14ac:dyDescent="0.3">
      <c r="A31" s="322" t="s">
        <v>792</v>
      </c>
      <c r="B31" s="17"/>
      <c r="C31" s="326" t="s">
        <v>631</v>
      </c>
      <c r="D31" s="80">
        <v>3.8719999999999999</v>
      </c>
      <c r="E31" s="81">
        <v>0.46300000000000002</v>
      </c>
      <c r="F31" s="82">
        <v>2.1999999999999999E-2</v>
      </c>
      <c r="G31" s="318">
        <v>4.29</v>
      </c>
      <c r="H31" s="319"/>
      <c r="I31" s="320"/>
      <c r="J31" s="26"/>
      <c r="K31" s="31"/>
      <c r="L31" s="31"/>
      <c r="M31" s="42"/>
      <c r="N31" s="42"/>
      <c r="O31" s="42"/>
      <c r="P31" s="42"/>
      <c r="Q31" s="42"/>
      <c r="R31" s="42"/>
      <c r="S31" s="42"/>
      <c r="T31" s="42"/>
    </row>
    <row r="32" spans="1:20" ht="35.049999999999997" customHeight="1" x14ac:dyDescent="0.3">
      <c r="A32" s="322" t="s">
        <v>793</v>
      </c>
      <c r="B32" s="17"/>
      <c r="C32" s="326" t="s">
        <v>631</v>
      </c>
      <c r="D32" s="80">
        <v>3.8719999999999999</v>
      </c>
      <c r="E32" s="81">
        <v>0.46300000000000002</v>
      </c>
      <c r="F32" s="82">
        <v>2.1999999999999999E-2</v>
      </c>
      <c r="G32" s="318">
        <v>10.36</v>
      </c>
      <c r="H32" s="319"/>
      <c r="I32" s="320"/>
      <c r="J32" s="26"/>
      <c r="K32" s="31"/>
      <c r="L32" s="31"/>
      <c r="M32" s="42"/>
      <c r="N32" s="42"/>
      <c r="O32" s="42"/>
      <c r="P32" s="42"/>
      <c r="Q32" s="42"/>
      <c r="R32" s="42"/>
      <c r="S32" s="42"/>
      <c r="T32" s="42"/>
    </row>
    <row r="33" spans="1:20" ht="35.049999999999997" customHeight="1" x14ac:dyDescent="0.3">
      <c r="A33" s="322" t="s">
        <v>794</v>
      </c>
      <c r="B33" s="17"/>
      <c r="C33" s="326" t="s">
        <v>631</v>
      </c>
      <c r="D33" s="80">
        <v>3.8719999999999999</v>
      </c>
      <c r="E33" s="81">
        <v>0.46300000000000002</v>
      </c>
      <c r="F33" s="82">
        <v>2.1999999999999999E-2</v>
      </c>
      <c r="G33" s="318">
        <v>21.63</v>
      </c>
      <c r="H33" s="319"/>
      <c r="I33" s="320"/>
      <c r="J33" s="26"/>
      <c r="K33" s="31"/>
      <c r="L33" s="31"/>
      <c r="M33" s="42"/>
      <c r="N33" s="42"/>
      <c r="O33" s="42"/>
      <c r="P33" s="42"/>
      <c r="Q33" s="42"/>
      <c r="R33" s="42"/>
      <c r="S33" s="42"/>
      <c r="T33" s="42"/>
    </row>
    <row r="34" spans="1:20" ht="35.049999999999997" customHeight="1" x14ac:dyDescent="0.3">
      <c r="A34" s="322" t="s">
        <v>795</v>
      </c>
      <c r="B34" s="17"/>
      <c r="C34" s="326" t="s">
        <v>631</v>
      </c>
      <c r="D34" s="80">
        <v>3.8719999999999999</v>
      </c>
      <c r="E34" s="81">
        <v>0.46300000000000002</v>
      </c>
      <c r="F34" s="82">
        <v>2.1999999999999999E-2</v>
      </c>
      <c r="G34" s="318">
        <v>64.459999999999994</v>
      </c>
      <c r="H34" s="319"/>
      <c r="I34" s="320"/>
      <c r="J34" s="26"/>
      <c r="K34" s="31"/>
      <c r="L34" s="31"/>
      <c r="M34" s="42"/>
      <c r="N34" s="42"/>
      <c r="O34" s="42"/>
      <c r="P34" s="42"/>
      <c r="Q34" s="42"/>
      <c r="R34" s="42"/>
      <c r="S34" s="42"/>
      <c r="T34" s="42"/>
    </row>
    <row r="35" spans="1:20" ht="35.049999999999997" customHeight="1" x14ac:dyDescent="0.3">
      <c r="A35" s="322" t="s">
        <v>576</v>
      </c>
      <c r="B35" s="17"/>
      <c r="C35" s="326">
        <v>4</v>
      </c>
      <c r="D35" s="80">
        <v>3.8719999999999999</v>
      </c>
      <c r="E35" s="81">
        <v>0.46300000000000002</v>
      </c>
      <c r="F35" s="82">
        <v>2.1999999999999999E-2</v>
      </c>
      <c r="G35" s="319"/>
      <c r="H35" s="319"/>
      <c r="I35" s="320"/>
      <c r="J35" s="26"/>
      <c r="K35" s="31"/>
      <c r="L35" s="31"/>
      <c r="M35" s="42"/>
      <c r="N35" s="42"/>
      <c r="O35" s="42"/>
      <c r="P35" s="42"/>
      <c r="Q35" s="42"/>
      <c r="R35" s="42"/>
      <c r="S35" s="42"/>
      <c r="T35" s="42"/>
    </row>
    <row r="36" spans="1:20" ht="35.049999999999997" customHeight="1" x14ac:dyDescent="0.3">
      <c r="A36" s="322" t="s">
        <v>796</v>
      </c>
      <c r="B36" s="17"/>
      <c r="C36" s="326">
        <v>0</v>
      </c>
      <c r="D36" s="80">
        <v>2.883</v>
      </c>
      <c r="E36" s="81">
        <v>0.3</v>
      </c>
      <c r="F36" s="82">
        <v>1.2999999999999999E-2</v>
      </c>
      <c r="G36" s="318">
        <v>6.45</v>
      </c>
      <c r="H36" s="318">
        <v>1.46</v>
      </c>
      <c r="I36" s="321">
        <v>2.89</v>
      </c>
      <c r="J36" s="25">
        <v>9.8000000000000004E-2</v>
      </c>
      <c r="K36" s="31"/>
      <c r="L36" s="31"/>
      <c r="M36" s="42"/>
      <c r="N36" s="42"/>
      <c r="O36" s="42"/>
      <c r="P36" s="42"/>
      <c r="Q36" s="42"/>
      <c r="R36" s="42"/>
      <c r="S36" s="42"/>
      <c r="T36" s="42"/>
    </row>
    <row r="37" spans="1:20" ht="35.049999999999997" customHeight="1" x14ac:dyDescent="0.3">
      <c r="A37" s="322" t="s">
        <v>797</v>
      </c>
      <c r="B37" s="17"/>
      <c r="C37" s="326">
        <v>0</v>
      </c>
      <c r="D37" s="80">
        <v>2.883</v>
      </c>
      <c r="E37" s="81">
        <v>0.3</v>
      </c>
      <c r="F37" s="82">
        <v>1.2999999999999999E-2</v>
      </c>
      <c r="G37" s="318">
        <v>98.01</v>
      </c>
      <c r="H37" s="318">
        <v>1.46</v>
      </c>
      <c r="I37" s="321">
        <v>2.89</v>
      </c>
      <c r="J37" s="25">
        <v>9.8000000000000004E-2</v>
      </c>
      <c r="K37" s="31"/>
      <c r="L37" s="31"/>
      <c r="M37" s="42"/>
      <c r="N37" s="42"/>
      <c r="O37" s="42"/>
      <c r="P37" s="42"/>
      <c r="Q37" s="42"/>
      <c r="R37" s="42"/>
      <c r="S37" s="42"/>
      <c r="T37" s="42"/>
    </row>
    <row r="38" spans="1:20" ht="35.049999999999997" customHeight="1" x14ac:dyDescent="0.3">
      <c r="A38" s="322" t="s">
        <v>798</v>
      </c>
      <c r="B38" s="17"/>
      <c r="C38" s="326">
        <v>0</v>
      </c>
      <c r="D38" s="80">
        <v>2.883</v>
      </c>
      <c r="E38" s="81">
        <v>0.3</v>
      </c>
      <c r="F38" s="82">
        <v>1.2999999999999999E-2</v>
      </c>
      <c r="G38" s="318">
        <v>178.08</v>
      </c>
      <c r="H38" s="318">
        <v>1.46</v>
      </c>
      <c r="I38" s="321">
        <v>2.89</v>
      </c>
      <c r="J38" s="25">
        <v>9.8000000000000004E-2</v>
      </c>
      <c r="K38" s="31"/>
      <c r="L38" s="31"/>
      <c r="M38" s="42"/>
      <c r="N38" s="42"/>
      <c r="O38" s="42"/>
      <c r="P38" s="42"/>
      <c r="Q38" s="42"/>
      <c r="R38" s="42"/>
      <c r="S38" s="42"/>
      <c r="T38" s="42"/>
    </row>
    <row r="39" spans="1:20" ht="35.049999999999997" customHeight="1" x14ac:dyDescent="0.3">
      <c r="A39" s="322" t="s">
        <v>799</v>
      </c>
      <c r="B39" s="17"/>
      <c r="C39" s="326">
        <v>0</v>
      </c>
      <c r="D39" s="80">
        <v>2.883</v>
      </c>
      <c r="E39" s="81">
        <v>0.3</v>
      </c>
      <c r="F39" s="82">
        <v>1.2999999999999999E-2</v>
      </c>
      <c r="G39" s="318">
        <v>273.41000000000003</v>
      </c>
      <c r="H39" s="318">
        <v>1.46</v>
      </c>
      <c r="I39" s="321">
        <v>2.89</v>
      </c>
      <c r="J39" s="25">
        <v>9.8000000000000004E-2</v>
      </c>
      <c r="K39" s="31"/>
      <c r="L39" s="31"/>
      <c r="M39" s="42"/>
      <c r="N39" s="42"/>
      <c r="O39" s="42"/>
      <c r="P39" s="42"/>
      <c r="Q39" s="42"/>
      <c r="R39" s="42"/>
      <c r="S39" s="42"/>
      <c r="T39" s="42"/>
    </row>
    <row r="40" spans="1:20" ht="35.049999999999997" customHeight="1" x14ac:dyDescent="0.3">
      <c r="A40" s="322" t="s">
        <v>800</v>
      </c>
      <c r="B40" s="17"/>
      <c r="C40" s="326">
        <v>0</v>
      </c>
      <c r="D40" s="80">
        <v>2.883</v>
      </c>
      <c r="E40" s="81">
        <v>0.3</v>
      </c>
      <c r="F40" s="82">
        <v>1.2999999999999999E-2</v>
      </c>
      <c r="G40" s="318">
        <v>723.4</v>
      </c>
      <c r="H40" s="318">
        <v>1.46</v>
      </c>
      <c r="I40" s="321">
        <v>2.89</v>
      </c>
      <c r="J40" s="25">
        <v>9.8000000000000004E-2</v>
      </c>
      <c r="K40" s="31"/>
      <c r="L40" s="31"/>
      <c r="M40" s="42"/>
      <c r="N40" s="42"/>
      <c r="O40" s="42"/>
      <c r="P40" s="42"/>
      <c r="Q40" s="42"/>
      <c r="R40" s="42"/>
      <c r="S40" s="42"/>
      <c r="T40" s="42"/>
    </row>
    <row r="41" spans="1:20" ht="35.049999999999997" customHeight="1" x14ac:dyDescent="0.3">
      <c r="A41" s="322" t="s">
        <v>801</v>
      </c>
      <c r="B41" s="17"/>
      <c r="C41" s="326">
        <v>0</v>
      </c>
      <c r="D41" s="80">
        <v>2.9990000000000001</v>
      </c>
      <c r="E41" s="81">
        <v>0.221</v>
      </c>
      <c r="F41" s="82">
        <v>7.0000000000000001E-3</v>
      </c>
      <c r="G41" s="318">
        <v>23.35</v>
      </c>
      <c r="H41" s="318">
        <v>3.31</v>
      </c>
      <c r="I41" s="321">
        <v>4.41</v>
      </c>
      <c r="J41" s="25">
        <v>8.8999999999999996E-2</v>
      </c>
      <c r="K41" s="31"/>
      <c r="L41" s="31"/>
      <c r="M41" s="42"/>
      <c r="N41" s="42"/>
      <c r="O41" s="42"/>
      <c r="P41" s="42"/>
      <c r="Q41" s="42"/>
      <c r="R41" s="42"/>
      <c r="S41" s="42"/>
      <c r="T41" s="42"/>
    </row>
    <row r="42" spans="1:20" ht="35.049999999999997" customHeight="1" x14ac:dyDescent="0.3">
      <c r="A42" s="322" t="s">
        <v>802</v>
      </c>
      <c r="B42" s="17"/>
      <c r="C42" s="326">
        <v>0</v>
      </c>
      <c r="D42" s="80">
        <v>2.9990000000000001</v>
      </c>
      <c r="E42" s="81">
        <v>0.221</v>
      </c>
      <c r="F42" s="82">
        <v>7.0000000000000001E-3</v>
      </c>
      <c r="G42" s="318">
        <v>169.63</v>
      </c>
      <c r="H42" s="318">
        <v>3.31</v>
      </c>
      <c r="I42" s="321">
        <v>4.41</v>
      </c>
      <c r="J42" s="25">
        <v>8.8999999999999996E-2</v>
      </c>
      <c r="K42" s="31"/>
      <c r="L42" s="31"/>
      <c r="M42" s="42"/>
      <c r="N42" s="42"/>
      <c r="O42" s="42"/>
      <c r="P42" s="42"/>
      <c r="Q42" s="42"/>
      <c r="R42" s="42"/>
      <c r="S42" s="42"/>
      <c r="T42" s="42"/>
    </row>
    <row r="43" spans="1:20" ht="35.049999999999997" customHeight="1" x14ac:dyDescent="0.3">
      <c r="A43" s="322" t="s">
        <v>803</v>
      </c>
      <c r="B43" s="17"/>
      <c r="C43" s="326">
        <v>0</v>
      </c>
      <c r="D43" s="80">
        <v>2.9990000000000001</v>
      </c>
      <c r="E43" s="81">
        <v>0.221</v>
      </c>
      <c r="F43" s="82">
        <v>7.0000000000000001E-3</v>
      </c>
      <c r="G43" s="318">
        <v>297.55</v>
      </c>
      <c r="H43" s="318">
        <v>3.31</v>
      </c>
      <c r="I43" s="321">
        <v>4.41</v>
      </c>
      <c r="J43" s="25">
        <v>8.8999999999999996E-2</v>
      </c>
      <c r="K43" s="31"/>
      <c r="L43" s="31"/>
      <c r="M43" s="42"/>
      <c r="N43" s="42"/>
      <c r="O43" s="42"/>
      <c r="P43" s="42"/>
      <c r="Q43" s="42"/>
      <c r="R43" s="42"/>
      <c r="S43" s="42"/>
      <c r="T43" s="42"/>
    </row>
    <row r="44" spans="1:20" ht="35.049999999999997" customHeight="1" x14ac:dyDescent="0.3">
      <c r="A44" s="322" t="s">
        <v>804</v>
      </c>
      <c r="B44" s="17"/>
      <c r="C44" s="326">
        <v>0</v>
      </c>
      <c r="D44" s="80">
        <v>2.9990000000000001</v>
      </c>
      <c r="E44" s="81">
        <v>0.221</v>
      </c>
      <c r="F44" s="82">
        <v>7.0000000000000001E-3</v>
      </c>
      <c r="G44" s="318">
        <v>449.87</v>
      </c>
      <c r="H44" s="318">
        <v>3.31</v>
      </c>
      <c r="I44" s="321">
        <v>4.41</v>
      </c>
      <c r="J44" s="25">
        <v>8.8999999999999996E-2</v>
      </c>
      <c r="K44" s="31"/>
      <c r="L44" s="31"/>
      <c r="M44" s="42"/>
      <c r="N44" s="42"/>
      <c r="O44" s="42"/>
      <c r="P44" s="42"/>
      <c r="Q44" s="42"/>
      <c r="R44" s="42"/>
      <c r="S44" s="42"/>
      <c r="T44" s="42"/>
    </row>
    <row r="45" spans="1:20" ht="35.049999999999997" customHeight="1" x14ac:dyDescent="0.3">
      <c r="A45" s="322" t="s">
        <v>805</v>
      </c>
      <c r="B45" s="17"/>
      <c r="C45" s="326">
        <v>0</v>
      </c>
      <c r="D45" s="80">
        <v>2.9990000000000001</v>
      </c>
      <c r="E45" s="81">
        <v>0.221</v>
      </c>
      <c r="F45" s="82">
        <v>7.0000000000000001E-3</v>
      </c>
      <c r="G45" s="318">
        <v>1168.79</v>
      </c>
      <c r="H45" s="318">
        <v>3.31</v>
      </c>
      <c r="I45" s="321">
        <v>4.41</v>
      </c>
      <c r="J45" s="25">
        <v>8.8999999999999996E-2</v>
      </c>
      <c r="K45" s="31"/>
      <c r="L45" s="31"/>
      <c r="M45" s="42"/>
      <c r="N45" s="42"/>
      <c r="O45" s="42"/>
      <c r="P45" s="42"/>
      <c r="Q45" s="42"/>
      <c r="R45" s="42"/>
      <c r="S45" s="42"/>
      <c r="T45" s="42"/>
    </row>
    <row r="46" spans="1:20" ht="35.049999999999997" customHeight="1" x14ac:dyDescent="0.3">
      <c r="A46" s="322" t="s">
        <v>806</v>
      </c>
      <c r="B46" s="17"/>
      <c r="C46" s="326">
        <v>0</v>
      </c>
      <c r="D46" s="80">
        <v>2.6680000000000001</v>
      </c>
      <c r="E46" s="81">
        <v>0.17699999999999999</v>
      </c>
      <c r="F46" s="82">
        <v>5.0000000000000001E-3</v>
      </c>
      <c r="G46" s="318">
        <v>120.98</v>
      </c>
      <c r="H46" s="318">
        <v>4.57</v>
      </c>
      <c r="I46" s="321">
        <v>5.6</v>
      </c>
      <c r="J46" s="25">
        <v>7.6999999999999999E-2</v>
      </c>
      <c r="K46" s="31"/>
      <c r="L46" s="31"/>
      <c r="M46" s="42"/>
      <c r="N46" s="42"/>
      <c r="O46" s="42"/>
      <c r="P46" s="42"/>
      <c r="Q46" s="42"/>
      <c r="R46" s="42"/>
      <c r="S46" s="42"/>
      <c r="T46" s="42"/>
    </row>
    <row r="47" spans="1:20" ht="35.049999999999997" customHeight="1" x14ac:dyDescent="0.3">
      <c r="A47" s="322" t="s">
        <v>807</v>
      </c>
      <c r="B47" s="17"/>
      <c r="C47" s="326">
        <v>0</v>
      </c>
      <c r="D47" s="80">
        <v>2.6680000000000001</v>
      </c>
      <c r="E47" s="81">
        <v>0.17699999999999999</v>
      </c>
      <c r="F47" s="82">
        <v>5.0000000000000001E-3</v>
      </c>
      <c r="G47" s="318">
        <v>837.41</v>
      </c>
      <c r="H47" s="318">
        <v>4.57</v>
      </c>
      <c r="I47" s="321">
        <v>5.6</v>
      </c>
      <c r="J47" s="25">
        <v>7.6999999999999999E-2</v>
      </c>
      <c r="K47" s="31"/>
      <c r="L47" s="31"/>
      <c r="M47" s="42"/>
      <c r="N47" s="42"/>
      <c r="O47" s="42"/>
      <c r="P47" s="42"/>
      <c r="Q47" s="42"/>
      <c r="R47" s="42"/>
      <c r="S47" s="42"/>
      <c r="T47" s="42"/>
    </row>
    <row r="48" spans="1:20" ht="35.049999999999997" customHeight="1" x14ac:dyDescent="0.3">
      <c r="A48" s="322" t="s">
        <v>808</v>
      </c>
      <c r="B48" s="17"/>
      <c r="C48" s="326">
        <v>0</v>
      </c>
      <c r="D48" s="80">
        <v>2.6680000000000001</v>
      </c>
      <c r="E48" s="81">
        <v>0.17699999999999999</v>
      </c>
      <c r="F48" s="82">
        <v>5.0000000000000001E-3</v>
      </c>
      <c r="G48" s="318">
        <v>2469.62</v>
      </c>
      <c r="H48" s="318">
        <v>4.57</v>
      </c>
      <c r="I48" s="321">
        <v>5.6</v>
      </c>
      <c r="J48" s="25">
        <v>7.6999999999999999E-2</v>
      </c>
      <c r="K48" s="31"/>
      <c r="L48" s="31"/>
      <c r="M48" s="42"/>
      <c r="N48" s="42"/>
      <c r="O48" s="42"/>
      <c r="P48" s="42"/>
      <c r="Q48" s="42"/>
      <c r="R48" s="42"/>
      <c r="S48" s="42"/>
      <c r="T48" s="42"/>
    </row>
    <row r="49" spans="1:20" ht="35.049999999999997" customHeight="1" x14ac:dyDescent="0.3">
      <c r="A49" s="322" t="s">
        <v>809</v>
      </c>
      <c r="B49" s="17"/>
      <c r="C49" s="326">
        <v>0</v>
      </c>
      <c r="D49" s="80">
        <v>2.6680000000000001</v>
      </c>
      <c r="E49" s="81">
        <v>0.17699999999999999</v>
      </c>
      <c r="F49" s="82">
        <v>5.0000000000000001E-3</v>
      </c>
      <c r="G49" s="318">
        <v>4558.16</v>
      </c>
      <c r="H49" s="318">
        <v>4.57</v>
      </c>
      <c r="I49" s="321">
        <v>5.6</v>
      </c>
      <c r="J49" s="25">
        <v>7.6999999999999999E-2</v>
      </c>
      <c r="K49" s="31"/>
      <c r="L49" s="31"/>
      <c r="M49" s="42"/>
      <c r="N49" s="42"/>
      <c r="O49" s="42"/>
      <c r="P49" s="42"/>
      <c r="Q49" s="42"/>
      <c r="R49" s="42"/>
      <c r="S49" s="42"/>
      <c r="T49" s="42"/>
    </row>
    <row r="50" spans="1:20" ht="35.049999999999997" customHeight="1" x14ac:dyDescent="0.3">
      <c r="A50" s="322" t="s">
        <v>810</v>
      </c>
      <c r="B50" s="17"/>
      <c r="C50" s="326">
        <v>0</v>
      </c>
      <c r="D50" s="80">
        <v>2.6680000000000001</v>
      </c>
      <c r="E50" s="81">
        <v>0.17699999999999999</v>
      </c>
      <c r="F50" s="82">
        <v>5.0000000000000001E-3</v>
      </c>
      <c r="G50" s="318">
        <v>14824.02</v>
      </c>
      <c r="H50" s="318">
        <v>4.57</v>
      </c>
      <c r="I50" s="321">
        <v>5.6</v>
      </c>
      <c r="J50" s="25">
        <v>7.6999999999999999E-2</v>
      </c>
      <c r="K50" s="31"/>
      <c r="L50" s="31"/>
      <c r="M50" s="42"/>
      <c r="N50" s="42"/>
      <c r="O50" s="42"/>
      <c r="P50" s="42"/>
      <c r="Q50" s="42"/>
      <c r="R50" s="42"/>
      <c r="S50" s="42"/>
      <c r="T50" s="42"/>
    </row>
    <row r="51" spans="1:20" ht="35.049999999999997" customHeight="1" x14ac:dyDescent="0.3">
      <c r="A51" s="322" t="s">
        <v>577</v>
      </c>
      <c r="B51" s="17"/>
      <c r="C51" s="326" t="s">
        <v>608</v>
      </c>
      <c r="D51" s="83">
        <v>6.8630000000000004</v>
      </c>
      <c r="E51" s="84">
        <v>1.64</v>
      </c>
      <c r="F51" s="82">
        <v>1.2270000000000001</v>
      </c>
      <c r="G51" s="319"/>
      <c r="H51" s="319"/>
      <c r="I51" s="320"/>
      <c r="J51" s="26"/>
      <c r="K51" s="31"/>
      <c r="L51" s="31"/>
      <c r="M51" s="42"/>
      <c r="N51" s="42"/>
      <c r="O51" s="42"/>
      <c r="P51" s="42"/>
      <c r="Q51" s="42"/>
      <c r="R51" s="42"/>
      <c r="S51" s="42"/>
      <c r="T51" s="42"/>
    </row>
    <row r="52" spans="1:20" ht="35.049999999999997" customHeight="1" x14ac:dyDescent="0.3">
      <c r="A52" s="322" t="s">
        <v>679</v>
      </c>
      <c r="B52" s="17"/>
      <c r="C52" s="326">
        <v>0</v>
      </c>
      <c r="D52" s="80">
        <v>-5.5389999999999997</v>
      </c>
      <c r="E52" s="81">
        <v>-0.66300000000000003</v>
      </c>
      <c r="F52" s="82">
        <v>-3.2000000000000001E-2</v>
      </c>
      <c r="G52" s="318">
        <v>0</v>
      </c>
      <c r="H52" s="319"/>
      <c r="I52" s="320"/>
      <c r="J52" s="26"/>
      <c r="K52" s="31"/>
      <c r="L52" s="31"/>
      <c r="M52" s="42"/>
      <c r="N52" s="42"/>
      <c r="O52" s="42"/>
      <c r="P52" s="42"/>
      <c r="Q52" s="42"/>
      <c r="R52" s="42"/>
      <c r="S52" s="42"/>
      <c r="T52" s="42"/>
    </row>
    <row r="53" spans="1:20" ht="35.049999999999997" customHeight="1" x14ac:dyDescent="0.3">
      <c r="A53" s="322" t="s">
        <v>680</v>
      </c>
      <c r="B53" s="17"/>
      <c r="C53" s="326">
        <v>0</v>
      </c>
      <c r="D53" s="80">
        <v>-4.9610000000000003</v>
      </c>
      <c r="E53" s="81">
        <v>-0.54700000000000004</v>
      </c>
      <c r="F53" s="82">
        <v>-2.5000000000000001E-2</v>
      </c>
      <c r="G53" s="318">
        <v>0</v>
      </c>
      <c r="H53" s="319"/>
      <c r="I53" s="320"/>
      <c r="J53" s="26"/>
      <c r="K53" s="31"/>
      <c r="L53" s="31"/>
      <c r="M53" s="42"/>
      <c r="N53" s="42"/>
      <c r="O53" s="42"/>
      <c r="P53" s="42"/>
      <c r="Q53" s="42"/>
      <c r="R53" s="42"/>
      <c r="S53" s="42"/>
      <c r="T53" s="42"/>
    </row>
    <row r="54" spans="1:20" ht="35.049999999999997" customHeight="1" x14ac:dyDescent="0.3">
      <c r="A54" s="322" t="s">
        <v>591</v>
      </c>
      <c r="B54" s="17"/>
      <c r="C54" s="326">
        <v>0</v>
      </c>
      <c r="D54" s="80">
        <v>-5.5389999999999997</v>
      </c>
      <c r="E54" s="81">
        <v>-0.66300000000000003</v>
      </c>
      <c r="F54" s="82">
        <v>-3.2000000000000001E-2</v>
      </c>
      <c r="G54" s="318">
        <v>0</v>
      </c>
      <c r="H54" s="319"/>
      <c r="I54" s="320"/>
      <c r="J54" s="25">
        <v>0.20599999999999999</v>
      </c>
      <c r="K54" s="31"/>
      <c r="L54" s="31"/>
      <c r="M54" s="42"/>
      <c r="N54" s="42"/>
      <c r="O54" s="42"/>
      <c r="P54" s="42"/>
      <c r="Q54" s="42"/>
      <c r="R54" s="42"/>
      <c r="S54" s="42"/>
      <c r="T54" s="42"/>
    </row>
    <row r="55" spans="1:20" ht="35.049999999999997" customHeight="1" x14ac:dyDescent="0.3">
      <c r="A55" s="322" t="s">
        <v>681</v>
      </c>
      <c r="B55" s="17"/>
      <c r="C55" s="326">
        <v>0</v>
      </c>
      <c r="D55" s="80">
        <v>-4.9610000000000003</v>
      </c>
      <c r="E55" s="81">
        <v>-0.54700000000000004</v>
      </c>
      <c r="F55" s="82">
        <v>-2.5000000000000001E-2</v>
      </c>
      <c r="G55" s="318">
        <v>0</v>
      </c>
      <c r="H55" s="319"/>
      <c r="I55" s="320"/>
      <c r="J55" s="25">
        <v>0.17599999999999999</v>
      </c>
      <c r="K55" s="31"/>
      <c r="L55" s="31"/>
      <c r="M55" s="42"/>
      <c r="N55" s="42"/>
      <c r="O55" s="42"/>
      <c r="P55" s="42"/>
      <c r="Q55" s="42"/>
      <c r="R55" s="42"/>
      <c r="S55" s="42"/>
      <c r="T55" s="42"/>
    </row>
    <row r="56" spans="1:20" ht="35.049999999999997" customHeight="1" x14ac:dyDescent="0.3">
      <c r="A56" s="322" t="s">
        <v>592</v>
      </c>
      <c r="B56" s="17"/>
      <c r="C56" s="326">
        <v>0</v>
      </c>
      <c r="D56" s="80">
        <v>-3.84</v>
      </c>
      <c r="E56" s="81">
        <v>-0.28100000000000003</v>
      </c>
      <c r="F56" s="82">
        <v>-8.9999999999999993E-3</v>
      </c>
      <c r="G56" s="318">
        <v>0</v>
      </c>
      <c r="H56" s="319"/>
      <c r="I56" s="320"/>
      <c r="J56" s="25">
        <v>0.154</v>
      </c>
      <c r="K56" s="31"/>
      <c r="L56" s="31"/>
      <c r="M56" s="42"/>
      <c r="N56" s="42"/>
      <c r="O56" s="42"/>
      <c r="P56" s="42"/>
      <c r="Q56" s="42"/>
      <c r="R56" s="42"/>
      <c r="S56" s="42"/>
      <c r="T56" s="42"/>
    </row>
    <row r="57" spans="1:20" ht="35.049999999999997" customHeight="1" x14ac:dyDescent="0.3">
      <c r="A57" s="317" t="s">
        <v>811</v>
      </c>
      <c r="B57" s="17"/>
      <c r="C57" s="326" t="s">
        <v>630</v>
      </c>
      <c r="D57" s="80">
        <v>2.609</v>
      </c>
      <c r="E57" s="81">
        <v>0.312</v>
      </c>
      <c r="F57" s="82">
        <v>1.4999999999999999E-2</v>
      </c>
      <c r="G57" s="318">
        <v>4.05</v>
      </c>
      <c r="H57" s="319"/>
      <c r="I57" s="320"/>
      <c r="J57" s="26"/>
      <c r="K57" s="31"/>
      <c r="L57" s="31"/>
      <c r="M57" s="42"/>
      <c r="N57" s="42"/>
      <c r="O57" s="42"/>
      <c r="P57" s="42"/>
      <c r="Q57" s="42"/>
      <c r="R57" s="42"/>
      <c r="S57" s="42"/>
      <c r="T57" s="42"/>
    </row>
    <row r="58" spans="1:20" ht="35.049999999999997" customHeight="1" x14ac:dyDescent="0.3">
      <c r="A58" s="317" t="s">
        <v>812</v>
      </c>
      <c r="B58" s="17"/>
      <c r="C58" s="326">
        <v>2</v>
      </c>
      <c r="D58" s="80">
        <v>2.609</v>
      </c>
      <c r="E58" s="81">
        <v>0.312</v>
      </c>
      <c r="F58" s="82">
        <v>1.4999999999999999E-2</v>
      </c>
      <c r="G58" s="319"/>
      <c r="H58" s="319"/>
      <c r="I58" s="320"/>
      <c r="J58" s="26"/>
      <c r="K58" s="31"/>
      <c r="L58" s="31"/>
      <c r="M58" s="42"/>
      <c r="N58" s="42"/>
      <c r="O58" s="42"/>
      <c r="P58" s="42"/>
      <c r="Q58" s="42"/>
      <c r="R58" s="42"/>
      <c r="S58" s="42"/>
      <c r="T58" s="42"/>
    </row>
    <row r="59" spans="1:20" ht="35.049999999999997" customHeight="1" x14ac:dyDescent="0.3">
      <c r="A59" s="317" t="s">
        <v>813</v>
      </c>
      <c r="B59" s="17"/>
      <c r="C59" s="326" t="s">
        <v>631</v>
      </c>
      <c r="D59" s="80">
        <v>2.7759999999999998</v>
      </c>
      <c r="E59" s="81">
        <v>0.33200000000000002</v>
      </c>
      <c r="F59" s="82">
        <v>1.6E-2</v>
      </c>
      <c r="G59" s="318">
        <v>2.19</v>
      </c>
      <c r="H59" s="319"/>
      <c r="I59" s="320"/>
      <c r="J59" s="26"/>
      <c r="K59" s="31"/>
      <c r="L59" s="31"/>
      <c r="M59" s="42"/>
      <c r="N59" s="42"/>
      <c r="O59" s="42"/>
      <c r="P59" s="42"/>
      <c r="Q59" s="42"/>
      <c r="R59" s="42"/>
      <c r="S59" s="42"/>
      <c r="T59" s="42"/>
    </row>
    <row r="60" spans="1:20" ht="35.049999999999997" customHeight="1" x14ac:dyDescent="0.3">
      <c r="A60" s="317" t="s">
        <v>814</v>
      </c>
      <c r="B60" s="17"/>
      <c r="C60" s="326" t="s">
        <v>631</v>
      </c>
      <c r="D60" s="80">
        <v>2.7759999999999998</v>
      </c>
      <c r="E60" s="81">
        <v>0.33200000000000002</v>
      </c>
      <c r="F60" s="82">
        <v>1.6E-2</v>
      </c>
      <c r="G60" s="318">
        <v>3.09</v>
      </c>
      <c r="H60" s="319"/>
      <c r="I60" s="320"/>
      <c r="J60" s="26"/>
      <c r="K60" s="31"/>
      <c r="L60" s="31"/>
      <c r="M60" s="42"/>
      <c r="N60" s="42"/>
      <c r="O60" s="42"/>
      <c r="P60" s="42"/>
      <c r="Q60" s="42"/>
      <c r="R60" s="42"/>
      <c r="S60" s="42"/>
      <c r="T60" s="42"/>
    </row>
    <row r="61" spans="1:20" ht="35.049999999999997" customHeight="1" x14ac:dyDescent="0.3">
      <c r="A61" s="317" t="s">
        <v>815</v>
      </c>
      <c r="B61" s="17"/>
      <c r="C61" s="326" t="s">
        <v>631</v>
      </c>
      <c r="D61" s="80">
        <v>2.7759999999999998</v>
      </c>
      <c r="E61" s="81">
        <v>0.33200000000000002</v>
      </c>
      <c r="F61" s="82">
        <v>1.6E-2</v>
      </c>
      <c r="G61" s="318">
        <v>7.44</v>
      </c>
      <c r="H61" s="319"/>
      <c r="I61" s="320"/>
      <c r="J61" s="26"/>
      <c r="K61" s="31"/>
      <c r="L61" s="31"/>
      <c r="M61" s="42"/>
      <c r="N61" s="42"/>
      <c r="O61" s="42"/>
      <c r="P61" s="42"/>
      <c r="Q61" s="42"/>
      <c r="R61" s="42"/>
      <c r="S61" s="42"/>
      <c r="T61" s="42"/>
    </row>
    <row r="62" spans="1:20" ht="35.049999999999997" customHeight="1" x14ac:dyDescent="0.3">
      <c r="A62" s="317" t="s">
        <v>816</v>
      </c>
      <c r="B62" s="17"/>
      <c r="C62" s="326" t="s">
        <v>631</v>
      </c>
      <c r="D62" s="80">
        <v>2.7759999999999998</v>
      </c>
      <c r="E62" s="81">
        <v>0.33200000000000002</v>
      </c>
      <c r="F62" s="82">
        <v>1.6E-2</v>
      </c>
      <c r="G62" s="318">
        <v>15.52</v>
      </c>
      <c r="H62" s="319"/>
      <c r="I62" s="320"/>
      <c r="J62" s="26"/>
      <c r="K62" s="31"/>
      <c r="L62" s="31"/>
      <c r="M62" s="42"/>
      <c r="N62" s="42"/>
      <c r="O62" s="42"/>
      <c r="P62" s="42"/>
      <c r="Q62" s="42"/>
      <c r="R62" s="42"/>
      <c r="S62" s="42"/>
      <c r="T62" s="42"/>
    </row>
    <row r="63" spans="1:20" ht="35.049999999999997" customHeight="1" x14ac:dyDescent="0.3">
      <c r="A63" s="317" t="s">
        <v>817</v>
      </c>
      <c r="B63" s="17"/>
      <c r="C63" s="326" t="s">
        <v>631</v>
      </c>
      <c r="D63" s="80">
        <v>2.7759999999999998</v>
      </c>
      <c r="E63" s="81">
        <v>0.33200000000000002</v>
      </c>
      <c r="F63" s="82">
        <v>1.6E-2</v>
      </c>
      <c r="G63" s="318">
        <v>46.22</v>
      </c>
      <c r="H63" s="319"/>
      <c r="I63" s="320"/>
      <c r="J63" s="26"/>
      <c r="K63" s="31"/>
      <c r="L63" s="31"/>
      <c r="M63" s="42"/>
      <c r="N63" s="42"/>
      <c r="O63" s="42"/>
      <c r="P63" s="42"/>
      <c r="Q63" s="42"/>
      <c r="R63" s="42"/>
      <c r="S63" s="42"/>
      <c r="T63" s="42"/>
    </row>
    <row r="64" spans="1:20" ht="35.049999999999997" customHeight="1" x14ac:dyDescent="0.3">
      <c r="A64" s="317" t="s">
        <v>578</v>
      </c>
      <c r="B64" s="17"/>
      <c r="C64" s="326">
        <v>4</v>
      </c>
      <c r="D64" s="80">
        <v>2.7759999999999998</v>
      </c>
      <c r="E64" s="81">
        <v>0.33200000000000002</v>
      </c>
      <c r="F64" s="82">
        <v>1.6E-2</v>
      </c>
      <c r="G64" s="319"/>
      <c r="H64" s="319"/>
      <c r="I64" s="320"/>
      <c r="J64" s="26"/>
      <c r="K64" s="31"/>
      <c r="L64" s="31"/>
      <c r="M64" s="42"/>
      <c r="N64" s="42"/>
      <c r="O64" s="42"/>
      <c r="P64" s="42"/>
      <c r="Q64" s="42"/>
      <c r="R64" s="42"/>
      <c r="S64" s="42"/>
      <c r="T64" s="42"/>
    </row>
    <row r="65" spans="1:20" ht="35.049999999999997" customHeight="1" x14ac:dyDescent="0.3">
      <c r="A65" s="317" t="s">
        <v>818</v>
      </c>
      <c r="B65" s="17"/>
      <c r="C65" s="326">
        <v>0</v>
      </c>
      <c r="D65" s="80">
        <v>2.0670000000000002</v>
      </c>
      <c r="E65" s="81">
        <v>0.215</v>
      </c>
      <c r="F65" s="82">
        <v>0.01</v>
      </c>
      <c r="G65" s="318">
        <v>4.6399999999999997</v>
      </c>
      <c r="H65" s="318">
        <v>1.05</v>
      </c>
      <c r="I65" s="321">
        <v>2.0699999999999998</v>
      </c>
      <c r="J65" s="25">
        <v>7.0000000000000007E-2</v>
      </c>
      <c r="K65" s="31"/>
      <c r="L65" s="31"/>
      <c r="M65" s="42"/>
      <c r="N65" s="42"/>
      <c r="O65" s="42"/>
      <c r="P65" s="42"/>
      <c r="Q65" s="42"/>
      <c r="R65" s="42"/>
      <c r="S65" s="42"/>
      <c r="T65" s="42"/>
    </row>
    <row r="66" spans="1:20" ht="35.049999999999997" customHeight="1" x14ac:dyDescent="0.3">
      <c r="A66" s="317" t="s">
        <v>819</v>
      </c>
      <c r="B66" s="17"/>
      <c r="C66" s="326">
        <v>0</v>
      </c>
      <c r="D66" s="80">
        <v>2.0670000000000002</v>
      </c>
      <c r="E66" s="81">
        <v>0.215</v>
      </c>
      <c r="F66" s="82">
        <v>0.01</v>
      </c>
      <c r="G66" s="318">
        <v>70.28</v>
      </c>
      <c r="H66" s="318">
        <v>1.05</v>
      </c>
      <c r="I66" s="321">
        <v>2.0699999999999998</v>
      </c>
      <c r="J66" s="25">
        <v>7.0000000000000007E-2</v>
      </c>
      <c r="K66" s="31"/>
      <c r="L66" s="31"/>
      <c r="M66" s="42"/>
      <c r="N66" s="42"/>
      <c r="O66" s="42"/>
      <c r="P66" s="42"/>
      <c r="Q66" s="42"/>
      <c r="R66" s="42"/>
      <c r="S66" s="42"/>
      <c r="T66" s="42"/>
    </row>
    <row r="67" spans="1:20" ht="35.049999999999997" customHeight="1" x14ac:dyDescent="0.3">
      <c r="A67" s="317" t="s">
        <v>820</v>
      </c>
      <c r="B67" s="17"/>
      <c r="C67" s="326">
        <v>0</v>
      </c>
      <c r="D67" s="80">
        <v>2.0670000000000002</v>
      </c>
      <c r="E67" s="81">
        <v>0.215</v>
      </c>
      <c r="F67" s="82">
        <v>0.01</v>
      </c>
      <c r="G67" s="318">
        <v>127.68</v>
      </c>
      <c r="H67" s="318">
        <v>1.05</v>
      </c>
      <c r="I67" s="321">
        <v>2.0699999999999998</v>
      </c>
      <c r="J67" s="25">
        <v>7.0000000000000007E-2</v>
      </c>
      <c r="K67" s="31"/>
      <c r="L67" s="31"/>
      <c r="M67" s="42"/>
      <c r="N67" s="42"/>
      <c r="O67" s="42"/>
      <c r="P67" s="42"/>
      <c r="Q67" s="42"/>
      <c r="R67" s="42"/>
      <c r="S67" s="42"/>
      <c r="T67" s="42"/>
    </row>
    <row r="68" spans="1:20" ht="35.049999999999997" customHeight="1" x14ac:dyDescent="0.3">
      <c r="A68" s="317" t="s">
        <v>821</v>
      </c>
      <c r="B68" s="17"/>
      <c r="C68" s="326">
        <v>0</v>
      </c>
      <c r="D68" s="80">
        <v>2.0670000000000002</v>
      </c>
      <c r="E68" s="81">
        <v>0.215</v>
      </c>
      <c r="F68" s="82">
        <v>0.01</v>
      </c>
      <c r="G68" s="318">
        <v>196.03</v>
      </c>
      <c r="H68" s="318">
        <v>1.05</v>
      </c>
      <c r="I68" s="321">
        <v>2.0699999999999998</v>
      </c>
      <c r="J68" s="25">
        <v>7.0000000000000007E-2</v>
      </c>
      <c r="K68" s="31"/>
      <c r="L68" s="31"/>
      <c r="M68" s="42"/>
      <c r="N68" s="42"/>
      <c r="O68" s="42"/>
      <c r="P68" s="42"/>
      <c r="Q68" s="42"/>
      <c r="R68" s="42"/>
      <c r="S68" s="42"/>
      <c r="T68" s="42"/>
    </row>
    <row r="69" spans="1:20" ht="35.049999999999997" customHeight="1" x14ac:dyDescent="0.3">
      <c r="A69" s="317" t="s">
        <v>822</v>
      </c>
      <c r="B69" s="17"/>
      <c r="C69" s="326">
        <v>0</v>
      </c>
      <c r="D69" s="80">
        <v>2.0670000000000002</v>
      </c>
      <c r="E69" s="81">
        <v>0.215</v>
      </c>
      <c r="F69" s="82">
        <v>0.01</v>
      </c>
      <c r="G69" s="318">
        <v>518.62</v>
      </c>
      <c r="H69" s="318">
        <v>1.05</v>
      </c>
      <c r="I69" s="321">
        <v>2.0699999999999998</v>
      </c>
      <c r="J69" s="25">
        <v>7.0000000000000007E-2</v>
      </c>
      <c r="K69" s="31"/>
      <c r="L69" s="31"/>
      <c r="M69" s="42"/>
      <c r="N69" s="42"/>
      <c r="O69" s="42"/>
      <c r="P69" s="42"/>
      <c r="Q69" s="42"/>
      <c r="R69" s="42"/>
      <c r="S69" s="42"/>
      <c r="T69" s="42"/>
    </row>
    <row r="70" spans="1:20" ht="35.049999999999997" customHeight="1" x14ac:dyDescent="0.3">
      <c r="A70" s="317" t="s">
        <v>823</v>
      </c>
      <c r="B70" s="17"/>
      <c r="C70" s="326">
        <v>0</v>
      </c>
      <c r="D70" s="80">
        <v>2.1059999999999999</v>
      </c>
      <c r="E70" s="81">
        <v>0.155</v>
      </c>
      <c r="F70" s="82">
        <v>5.0000000000000001E-3</v>
      </c>
      <c r="G70" s="318">
        <v>16.41</v>
      </c>
      <c r="H70" s="318">
        <v>2.33</v>
      </c>
      <c r="I70" s="321">
        <v>3.1</v>
      </c>
      <c r="J70" s="25">
        <v>6.3E-2</v>
      </c>
      <c r="K70" s="31"/>
      <c r="L70" s="31"/>
      <c r="M70" s="42"/>
      <c r="N70" s="42"/>
      <c r="O70" s="42"/>
      <c r="P70" s="42"/>
      <c r="Q70" s="42"/>
      <c r="R70" s="42"/>
      <c r="S70" s="42"/>
      <c r="T70" s="42"/>
    </row>
    <row r="71" spans="1:20" ht="35.049999999999997" customHeight="1" x14ac:dyDescent="0.3">
      <c r="A71" s="317" t="s">
        <v>824</v>
      </c>
      <c r="B71" s="17"/>
      <c r="C71" s="326">
        <v>0</v>
      </c>
      <c r="D71" s="80">
        <v>2.1059999999999999</v>
      </c>
      <c r="E71" s="81">
        <v>0.155</v>
      </c>
      <c r="F71" s="82">
        <v>5.0000000000000001E-3</v>
      </c>
      <c r="G71" s="318">
        <v>119.13</v>
      </c>
      <c r="H71" s="318">
        <v>2.33</v>
      </c>
      <c r="I71" s="321">
        <v>3.1</v>
      </c>
      <c r="J71" s="25">
        <v>6.3E-2</v>
      </c>
      <c r="K71" s="31"/>
      <c r="L71" s="31"/>
      <c r="M71" s="42"/>
      <c r="N71" s="42"/>
      <c r="O71" s="42"/>
      <c r="P71" s="42"/>
      <c r="Q71" s="42"/>
      <c r="R71" s="42"/>
      <c r="S71" s="42"/>
      <c r="T71" s="42"/>
    </row>
    <row r="72" spans="1:20" ht="35.049999999999997" customHeight="1" x14ac:dyDescent="0.3">
      <c r="A72" s="317" t="s">
        <v>825</v>
      </c>
      <c r="B72" s="17"/>
      <c r="C72" s="326">
        <v>0</v>
      </c>
      <c r="D72" s="80">
        <v>2.1059999999999999</v>
      </c>
      <c r="E72" s="81">
        <v>0.155</v>
      </c>
      <c r="F72" s="82">
        <v>5.0000000000000001E-3</v>
      </c>
      <c r="G72" s="318">
        <v>208.96</v>
      </c>
      <c r="H72" s="318">
        <v>2.33</v>
      </c>
      <c r="I72" s="321">
        <v>3.1</v>
      </c>
      <c r="J72" s="25">
        <v>6.3E-2</v>
      </c>
      <c r="K72" s="31"/>
      <c r="L72" s="31"/>
      <c r="M72" s="42"/>
      <c r="N72" s="42"/>
      <c r="O72" s="42"/>
      <c r="P72" s="42"/>
      <c r="Q72" s="42"/>
      <c r="R72" s="42"/>
      <c r="S72" s="42"/>
      <c r="T72" s="42"/>
    </row>
    <row r="73" spans="1:20" ht="35.049999999999997" customHeight="1" x14ac:dyDescent="0.3">
      <c r="A73" s="317" t="s">
        <v>826</v>
      </c>
      <c r="B73" s="17"/>
      <c r="C73" s="326">
        <v>0</v>
      </c>
      <c r="D73" s="80">
        <v>2.1059999999999999</v>
      </c>
      <c r="E73" s="81">
        <v>0.155</v>
      </c>
      <c r="F73" s="82">
        <v>5.0000000000000001E-3</v>
      </c>
      <c r="G73" s="318">
        <v>315.91000000000003</v>
      </c>
      <c r="H73" s="318">
        <v>2.33</v>
      </c>
      <c r="I73" s="321">
        <v>3.1</v>
      </c>
      <c r="J73" s="25">
        <v>6.3E-2</v>
      </c>
      <c r="K73" s="31"/>
      <c r="L73" s="31"/>
      <c r="M73" s="42"/>
      <c r="N73" s="42"/>
      <c r="O73" s="42"/>
      <c r="P73" s="42"/>
      <c r="Q73" s="42"/>
      <c r="R73" s="42"/>
      <c r="S73" s="42"/>
      <c r="T73" s="42"/>
    </row>
    <row r="74" spans="1:20" ht="35.049999999999997" customHeight="1" x14ac:dyDescent="0.3">
      <c r="A74" s="317" t="s">
        <v>827</v>
      </c>
      <c r="B74" s="17"/>
      <c r="C74" s="326">
        <v>0</v>
      </c>
      <c r="D74" s="80">
        <v>2.1059999999999999</v>
      </c>
      <c r="E74" s="81">
        <v>0.155</v>
      </c>
      <c r="F74" s="82">
        <v>5.0000000000000001E-3</v>
      </c>
      <c r="G74" s="318">
        <v>820.75</v>
      </c>
      <c r="H74" s="318">
        <v>2.33</v>
      </c>
      <c r="I74" s="321">
        <v>3.1</v>
      </c>
      <c r="J74" s="25">
        <v>6.3E-2</v>
      </c>
      <c r="K74" s="31"/>
      <c r="L74" s="31"/>
      <c r="M74" s="42"/>
      <c r="N74" s="42"/>
      <c r="O74" s="42"/>
      <c r="P74" s="42"/>
      <c r="Q74" s="42"/>
      <c r="R74" s="42"/>
      <c r="S74" s="42"/>
      <c r="T74" s="42"/>
    </row>
    <row r="75" spans="1:20" ht="35.049999999999997" customHeight="1" x14ac:dyDescent="0.3">
      <c r="A75" s="317" t="s">
        <v>828</v>
      </c>
      <c r="B75" s="17"/>
      <c r="C75" s="326">
        <v>0</v>
      </c>
      <c r="D75" s="80">
        <v>1.857</v>
      </c>
      <c r="E75" s="81">
        <v>0.123</v>
      </c>
      <c r="F75" s="82">
        <v>3.0000000000000001E-3</v>
      </c>
      <c r="G75" s="318">
        <v>84.22</v>
      </c>
      <c r="H75" s="318">
        <v>3.18</v>
      </c>
      <c r="I75" s="321">
        <v>3.9</v>
      </c>
      <c r="J75" s="25">
        <v>5.3999999999999999E-2</v>
      </c>
      <c r="K75" s="31"/>
      <c r="L75" s="31"/>
      <c r="M75" s="42"/>
      <c r="N75" s="42"/>
      <c r="O75" s="42"/>
      <c r="P75" s="42"/>
      <c r="Q75" s="42"/>
      <c r="R75" s="42"/>
      <c r="S75" s="42"/>
      <c r="T75" s="42"/>
    </row>
    <row r="76" spans="1:20" ht="35.049999999999997" customHeight="1" x14ac:dyDescent="0.3">
      <c r="A76" s="317" t="s">
        <v>829</v>
      </c>
      <c r="B76" s="17"/>
      <c r="C76" s="326">
        <v>0</v>
      </c>
      <c r="D76" s="80">
        <v>1.857</v>
      </c>
      <c r="E76" s="81">
        <v>0.123</v>
      </c>
      <c r="F76" s="82">
        <v>3.0000000000000001E-3</v>
      </c>
      <c r="G76" s="318">
        <v>582.82000000000005</v>
      </c>
      <c r="H76" s="318">
        <v>3.18</v>
      </c>
      <c r="I76" s="321">
        <v>3.9</v>
      </c>
      <c r="J76" s="25">
        <v>5.3999999999999999E-2</v>
      </c>
      <c r="K76" s="31"/>
      <c r="L76" s="31"/>
      <c r="M76" s="42"/>
      <c r="N76" s="42"/>
      <c r="O76" s="42"/>
      <c r="P76" s="42"/>
      <c r="Q76" s="42"/>
      <c r="R76" s="42"/>
      <c r="S76" s="42"/>
      <c r="T76" s="42"/>
    </row>
    <row r="77" spans="1:20" ht="35.049999999999997" customHeight="1" x14ac:dyDescent="0.3">
      <c r="A77" s="317" t="s">
        <v>830</v>
      </c>
      <c r="B77" s="17"/>
      <c r="C77" s="326">
        <v>0</v>
      </c>
      <c r="D77" s="80">
        <v>1.857</v>
      </c>
      <c r="E77" s="81">
        <v>0.123</v>
      </c>
      <c r="F77" s="82">
        <v>3.0000000000000001E-3</v>
      </c>
      <c r="G77" s="318">
        <v>1718.76</v>
      </c>
      <c r="H77" s="318">
        <v>3.18</v>
      </c>
      <c r="I77" s="321">
        <v>3.9</v>
      </c>
      <c r="J77" s="25">
        <v>5.3999999999999999E-2</v>
      </c>
      <c r="K77" s="31"/>
      <c r="L77" s="31"/>
      <c r="M77" s="42"/>
      <c r="N77" s="42"/>
      <c r="O77" s="42"/>
      <c r="P77" s="42"/>
      <c r="Q77" s="42"/>
      <c r="R77" s="42"/>
      <c r="S77" s="42"/>
      <c r="T77" s="42"/>
    </row>
    <row r="78" spans="1:20" ht="35.049999999999997" customHeight="1" x14ac:dyDescent="0.3">
      <c r="A78" s="317" t="s">
        <v>831</v>
      </c>
      <c r="B78" s="17"/>
      <c r="C78" s="326">
        <v>0</v>
      </c>
      <c r="D78" s="80">
        <v>1.857</v>
      </c>
      <c r="E78" s="81">
        <v>0.123</v>
      </c>
      <c r="F78" s="82">
        <v>3.0000000000000001E-3</v>
      </c>
      <c r="G78" s="318">
        <v>3172.29</v>
      </c>
      <c r="H78" s="318">
        <v>3.18</v>
      </c>
      <c r="I78" s="321">
        <v>3.9</v>
      </c>
      <c r="J78" s="25">
        <v>5.3999999999999999E-2</v>
      </c>
      <c r="K78" s="31"/>
      <c r="L78" s="31"/>
      <c r="M78" s="42"/>
      <c r="N78" s="42"/>
      <c r="O78" s="42"/>
      <c r="P78" s="42"/>
      <c r="Q78" s="42"/>
      <c r="R78" s="42"/>
      <c r="S78" s="42"/>
      <c r="T78" s="42"/>
    </row>
    <row r="79" spans="1:20" ht="35.049999999999997" customHeight="1" x14ac:dyDescent="0.3">
      <c r="A79" s="317" t="s">
        <v>832</v>
      </c>
      <c r="B79" s="17"/>
      <c r="C79" s="326">
        <v>0</v>
      </c>
      <c r="D79" s="80">
        <v>1.857</v>
      </c>
      <c r="E79" s="81">
        <v>0.123</v>
      </c>
      <c r="F79" s="82">
        <v>3.0000000000000001E-3</v>
      </c>
      <c r="G79" s="318">
        <v>10316.85</v>
      </c>
      <c r="H79" s="318">
        <v>3.18</v>
      </c>
      <c r="I79" s="321">
        <v>3.9</v>
      </c>
      <c r="J79" s="25">
        <v>5.3999999999999999E-2</v>
      </c>
      <c r="K79" s="31"/>
      <c r="L79" s="31"/>
      <c r="M79" s="42"/>
      <c r="N79" s="42"/>
      <c r="O79" s="42"/>
      <c r="P79" s="42"/>
      <c r="Q79" s="42"/>
      <c r="R79" s="42"/>
      <c r="S79" s="42"/>
      <c r="T79" s="42"/>
    </row>
    <row r="80" spans="1:20" ht="35.049999999999997" customHeight="1" x14ac:dyDescent="0.3">
      <c r="A80" s="317" t="s">
        <v>579</v>
      </c>
      <c r="B80" s="17"/>
      <c r="C80" s="326" t="s">
        <v>608</v>
      </c>
      <c r="D80" s="83">
        <v>4.92</v>
      </c>
      <c r="E80" s="84">
        <v>1.175</v>
      </c>
      <c r="F80" s="82">
        <v>0.88</v>
      </c>
      <c r="G80" s="319"/>
      <c r="H80" s="319"/>
      <c r="I80" s="320"/>
      <c r="J80" s="26"/>
      <c r="K80" s="31"/>
      <c r="L80" s="31"/>
      <c r="M80" s="42"/>
      <c r="N80" s="42"/>
      <c r="O80" s="42"/>
      <c r="P80" s="42"/>
      <c r="Q80" s="42"/>
      <c r="R80" s="42"/>
      <c r="S80" s="42"/>
      <c r="T80" s="42"/>
    </row>
    <row r="81" spans="1:20" ht="35.049999999999997" customHeight="1" x14ac:dyDescent="0.3">
      <c r="A81" s="317" t="s">
        <v>682</v>
      </c>
      <c r="B81" s="17"/>
      <c r="C81" s="326">
        <v>0</v>
      </c>
      <c r="D81" s="80">
        <v>-2.8860000000000001</v>
      </c>
      <c r="E81" s="81">
        <v>-0.34499999999999997</v>
      </c>
      <c r="F81" s="82">
        <v>-1.6E-2</v>
      </c>
      <c r="G81" s="318">
        <v>0</v>
      </c>
      <c r="H81" s="319"/>
      <c r="I81" s="320"/>
      <c r="J81" s="26"/>
      <c r="K81" s="31"/>
      <c r="L81" s="31"/>
      <c r="M81" s="42"/>
      <c r="N81" s="42"/>
      <c r="O81" s="42"/>
      <c r="P81" s="42"/>
      <c r="Q81" s="42"/>
      <c r="R81" s="42"/>
      <c r="S81" s="42"/>
      <c r="T81" s="42"/>
    </row>
    <row r="82" spans="1:20" ht="35.049999999999997" customHeight="1" x14ac:dyDescent="0.3">
      <c r="A82" s="317" t="s">
        <v>683</v>
      </c>
      <c r="B82" s="17"/>
      <c r="C82" s="326">
        <v>0</v>
      </c>
      <c r="D82" s="80">
        <v>-2.9359999999999999</v>
      </c>
      <c r="E82" s="81">
        <v>-0.32400000000000001</v>
      </c>
      <c r="F82" s="82">
        <v>-1.4999999999999999E-2</v>
      </c>
      <c r="G82" s="318">
        <v>0</v>
      </c>
      <c r="H82" s="319"/>
      <c r="I82" s="320"/>
      <c r="J82" s="26"/>
      <c r="K82" s="31"/>
      <c r="L82" s="31"/>
      <c r="M82" s="42"/>
      <c r="N82" s="42"/>
      <c r="O82" s="42"/>
      <c r="P82" s="42"/>
      <c r="Q82" s="42"/>
      <c r="R82" s="42"/>
      <c r="S82" s="42"/>
      <c r="T82" s="42"/>
    </row>
    <row r="83" spans="1:20" ht="35.049999999999997" customHeight="1" x14ac:dyDescent="0.3">
      <c r="A83" s="317" t="s">
        <v>684</v>
      </c>
      <c r="B83" s="17"/>
      <c r="C83" s="326">
        <v>0</v>
      </c>
      <c r="D83" s="80">
        <v>-2.8860000000000001</v>
      </c>
      <c r="E83" s="81">
        <v>-0.34499999999999997</v>
      </c>
      <c r="F83" s="82">
        <v>-1.6E-2</v>
      </c>
      <c r="G83" s="318">
        <v>0</v>
      </c>
      <c r="H83" s="319"/>
      <c r="I83" s="320"/>
      <c r="J83" s="25">
        <v>0.108</v>
      </c>
      <c r="K83" s="31"/>
      <c r="L83" s="31"/>
      <c r="M83" s="42"/>
      <c r="N83" s="42"/>
      <c r="O83" s="42"/>
      <c r="P83" s="42"/>
      <c r="Q83" s="42"/>
      <c r="R83" s="42"/>
      <c r="S83" s="42"/>
      <c r="T83" s="42"/>
    </row>
    <row r="84" spans="1:20" ht="35.049999999999997" customHeight="1" x14ac:dyDescent="0.3">
      <c r="A84" s="317" t="s">
        <v>685</v>
      </c>
      <c r="B84" s="17"/>
      <c r="C84" s="326">
        <v>0</v>
      </c>
      <c r="D84" s="80">
        <v>-2.9359999999999999</v>
      </c>
      <c r="E84" s="81">
        <v>-0.32400000000000001</v>
      </c>
      <c r="F84" s="82">
        <v>-1.4999999999999999E-2</v>
      </c>
      <c r="G84" s="318">
        <v>0</v>
      </c>
      <c r="H84" s="319"/>
      <c r="I84" s="320"/>
      <c r="J84" s="25">
        <v>0.104</v>
      </c>
      <c r="K84" s="31"/>
      <c r="L84" s="31"/>
      <c r="M84" s="42"/>
      <c r="N84" s="42"/>
      <c r="O84" s="42"/>
      <c r="P84" s="42"/>
      <c r="Q84" s="42"/>
      <c r="R84" s="42"/>
      <c r="S84" s="42"/>
      <c r="T84" s="42"/>
    </row>
    <row r="85" spans="1:20" ht="35.049999999999997" customHeight="1" x14ac:dyDescent="0.3">
      <c r="A85" s="317" t="s">
        <v>686</v>
      </c>
      <c r="B85" s="17"/>
      <c r="C85" s="326">
        <v>0</v>
      </c>
      <c r="D85" s="80">
        <v>-3.84</v>
      </c>
      <c r="E85" s="81">
        <v>-0.28100000000000003</v>
      </c>
      <c r="F85" s="82">
        <v>-8.9999999999999993E-3</v>
      </c>
      <c r="G85" s="318">
        <v>284.60000000000002</v>
      </c>
      <c r="H85" s="319"/>
      <c r="I85" s="320"/>
      <c r="J85" s="25">
        <v>0.154</v>
      </c>
      <c r="K85" s="31"/>
      <c r="L85" s="31"/>
      <c r="M85" s="42"/>
      <c r="N85" s="42"/>
      <c r="O85" s="42"/>
      <c r="P85" s="42"/>
      <c r="Q85" s="42"/>
      <c r="R85" s="42"/>
      <c r="S85" s="42"/>
      <c r="T85" s="42"/>
    </row>
    <row r="86" spans="1:20" ht="35.049999999999997" customHeight="1" x14ac:dyDescent="0.3">
      <c r="A86" s="317" t="s">
        <v>833</v>
      </c>
      <c r="B86" s="17"/>
      <c r="C86" s="326" t="s">
        <v>630</v>
      </c>
      <c r="D86" s="80">
        <v>2.0219999999999998</v>
      </c>
      <c r="E86" s="81">
        <v>0.24199999999999999</v>
      </c>
      <c r="F86" s="82">
        <v>1.2E-2</v>
      </c>
      <c r="G86" s="318">
        <v>3.16</v>
      </c>
      <c r="H86" s="319"/>
      <c r="I86" s="320"/>
      <c r="J86" s="26"/>
      <c r="K86" s="31"/>
      <c r="L86" s="31"/>
      <c r="M86" s="42"/>
      <c r="N86" s="42"/>
      <c r="O86" s="42"/>
      <c r="P86" s="42"/>
      <c r="Q86" s="42"/>
      <c r="R86" s="42"/>
      <c r="S86" s="42"/>
      <c r="T86" s="42"/>
    </row>
    <row r="87" spans="1:20" ht="35.049999999999997" customHeight="1" x14ac:dyDescent="0.3">
      <c r="A87" s="317" t="s">
        <v>834</v>
      </c>
      <c r="B87" s="17"/>
      <c r="C87" s="326">
        <v>2</v>
      </c>
      <c r="D87" s="80">
        <v>2.0219999999999998</v>
      </c>
      <c r="E87" s="81">
        <v>0.24199999999999999</v>
      </c>
      <c r="F87" s="82">
        <v>1.2E-2</v>
      </c>
      <c r="G87" s="319"/>
      <c r="H87" s="319"/>
      <c r="I87" s="320"/>
      <c r="J87" s="26"/>
      <c r="K87" s="31"/>
      <c r="L87" s="31"/>
      <c r="M87" s="42"/>
      <c r="N87" s="42"/>
      <c r="O87" s="42"/>
      <c r="P87" s="42"/>
      <c r="Q87" s="42"/>
      <c r="R87" s="42"/>
      <c r="S87" s="42"/>
      <c r="T87" s="42"/>
    </row>
    <row r="88" spans="1:20" ht="35.049999999999997" customHeight="1" x14ac:dyDescent="0.3">
      <c r="A88" s="317" t="s">
        <v>835</v>
      </c>
      <c r="B88" s="17"/>
      <c r="C88" s="326" t="s">
        <v>631</v>
      </c>
      <c r="D88" s="80">
        <v>2.1509999999999998</v>
      </c>
      <c r="E88" s="81">
        <v>0.25700000000000001</v>
      </c>
      <c r="F88" s="82">
        <v>1.2E-2</v>
      </c>
      <c r="G88" s="318">
        <v>1.71</v>
      </c>
      <c r="H88" s="319"/>
      <c r="I88" s="320"/>
      <c r="J88" s="26"/>
      <c r="K88" s="31"/>
      <c r="L88" s="31"/>
      <c r="M88" s="42"/>
      <c r="N88" s="42"/>
      <c r="O88" s="42"/>
      <c r="P88" s="42"/>
      <c r="Q88" s="42"/>
      <c r="R88" s="42"/>
      <c r="S88" s="42"/>
      <c r="T88" s="42"/>
    </row>
    <row r="89" spans="1:20" ht="35.049999999999997" customHeight="1" x14ac:dyDescent="0.3">
      <c r="A89" s="317" t="s">
        <v>836</v>
      </c>
      <c r="B89" s="17"/>
      <c r="C89" s="326" t="s">
        <v>631</v>
      </c>
      <c r="D89" s="80">
        <v>2.1509999999999998</v>
      </c>
      <c r="E89" s="81">
        <v>0.25700000000000001</v>
      </c>
      <c r="F89" s="82">
        <v>1.2E-2</v>
      </c>
      <c r="G89" s="318">
        <v>2.41</v>
      </c>
      <c r="H89" s="319"/>
      <c r="I89" s="320"/>
      <c r="J89" s="26"/>
      <c r="K89" s="31"/>
      <c r="L89" s="31"/>
      <c r="M89" s="42"/>
      <c r="N89" s="42"/>
      <c r="O89" s="42"/>
      <c r="P89" s="42"/>
      <c r="Q89" s="42"/>
      <c r="R89" s="42"/>
      <c r="S89" s="42"/>
      <c r="T89" s="42"/>
    </row>
    <row r="90" spans="1:20" ht="35.049999999999997" customHeight="1" x14ac:dyDescent="0.3">
      <c r="A90" s="317" t="s">
        <v>837</v>
      </c>
      <c r="B90" s="17"/>
      <c r="C90" s="326" t="s">
        <v>631</v>
      </c>
      <c r="D90" s="80">
        <v>2.1509999999999998</v>
      </c>
      <c r="E90" s="81">
        <v>0.25700000000000001</v>
      </c>
      <c r="F90" s="82">
        <v>1.2E-2</v>
      </c>
      <c r="G90" s="318">
        <v>5.78</v>
      </c>
      <c r="H90" s="319"/>
      <c r="I90" s="320"/>
      <c r="J90" s="26"/>
      <c r="K90" s="31"/>
      <c r="L90" s="31"/>
      <c r="M90" s="42"/>
      <c r="N90" s="42"/>
      <c r="O90" s="42"/>
      <c r="P90" s="42"/>
      <c r="Q90" s="42"/>
      <c r="R90" s="42"/>
      <c r="S90" s="42"/>
      <c r="T90" s="42"/>
    </row>
    <row r="91" spans="1:20" ht="35.049999999999997" customHeight="1" x14ac:dyDescent="0.3">
      <c r="A91" s="317" t="s">
        <v>838</v>
      </c>
      <c r="B91" s="17"/>
      <c r="C91" s="326" t="s">
        <v>631</v>
      </c>
      <c r="D91" s="80">
        <v>2.1509999999999998</v>
      </c>
      <c r="E91" s="81">
        <v>0.25700000000000001</v>
      </c>
      <c r="F91" s="82">
        <v>1.2E-2</v>
      </c>
      <c r="G91" s="318">
        <v>12.04</v>
      </c>
      <c r="H91" s="319"/>
      <c r="I91" s="320"/>
      <c r="J91" s="26"/>
      <c r="K91" s="31"/>
      <c r="L91" s="31"/>
      <c r="M91" s="42"/>
      <c r="N91" s="42"/>
      <c r="O91" s="42"/>
      <c r="P91" s="42"/>
      <c r="Q91" s="42"/>
      <c r="R91" s="42"/>
      <c r="S91" s="42"/>
      <c r="T91" s="42"/>
    </row>
    <row r="92" spans="1:20" ht="35.049999999999997" customHeight="1" x14ac:dyDescent="0.3">
      <c r="A92" s="317" t="s">
        <v>839</v>
      </c>
      <c r="B92" s="17"/>
      <c r="C92" s="326" t="s">
        <v>631</v>
      </c>
      <c r="D92" s="80">
        <v>2.1509999999999998</v>
      </c>
      <c r="E92" s="81">
        <v>0.25700000000000001</v>
      </c>
      <c r="F92" s="82">
        <v>1.2E-2</v>
      </c>
      <c r="G92" s="318">
        <v>35.83</v>
      </c>
      <c r="H92" s="319"/>
      <c r="I92" s="320"/>
      <c r="J92" s="26"/>
      <c r="K92" s="31"/>
      <c r="L92" s="31"/>
      <c r="M92" s="42"/>
      <c r="N92" s="42"/>
      <c r="O92" s="42"/>
      <c r="P92" s="42"/>
      <c r="Q92" s="42"/>
      <c r="R92" s="42"/>
      <c r="S92" s="42"/>
      <c r="T92" s="42"/>
    </row>
    <row r="93" spans="1:20" ht="35.049999999999997" customHeight="1" x14ac:dyDescent="0.3">
      <c r="A93" s="317" t="s">
        <v>580</v>
      </c>
      <c r="B93" s="17"/>
      <c r="C93" s="326">
        <v>4</v>
      </c>
      <c r="D93" s="80">
        <v>2.1509999999999998</v>
      </c>
      <c r="E93" s="81">
        <v>0.25700000000000001</v>
      </c>
      <c r="F93" s="82">
        <v>1.2E-2</v>
      </c>
      <c r="G93" s="319"/>
      <c r="H93" s="319"/>
      <c r="I93" s="320"/>
      <c r="J93" s="26"/>
      <c r="K93" s="31"/>
      <c r="L93" s="31"/>
      <c r="M93" s="42"/>
      <c r="N93" s="42"/>
      <c r="O93" s="42"/>
      <c r="P93" s="42"/>
      <c r="Q93" s="42"/>
      <c r="R93" s="42"/>
      <c r="S93" s="42"/>
      <c r="T93" s="42"/>
    </row>
    <row r="94" spans="1:20" ht="35.049999999999997" customHeight="1" x14ac:dyDescent="0.3">
      <c r="A94" s="317" t="s">
        <v>840</v>
      </c>
      <c r="B94" s="17"/>
      <c r="C94" s="326">
        <v>0</v>
      </c>
      <c r="D94" s="80">
        <v>1.6020000000000001</v>
      </c>
      <c r="E94" s="81">
        <v>0.16700000000000001</v>
      </c>
      <c r="F94" s="82">
        <v>7.0000000000000001E-3</v>
      </c>
      <c r="G94" s="318">
        <v>3.61</v>
      </c>
      <c r="H94" s="318">
        <v>0.81</v>
      </c>
      <c r="I94" s="321">
        <v>1.6</v>
      </c>
      <c r="J94" s="25">
        <v>5.5E-2</v>
      </c>
      <c r="K94" s="31"/>
      <c r="L94" s="31"/>
      <c r="M94" s="42"/>
      <c r="N94" s="42"/>
      <c r="O94" s="42"/>
      <c r="P94" s="42"/>
      <c r="Q94" s="42"/>
      <c r="R94" s="42"/>
      <c r="S94" s="42"/>
      <c r="T94" s="42"/>
    </row>
    <row r="95" spans="1:20" ht="35.049999999999997" customHeight="1" x14ac:dyDescent="0.3">
      <c r="A95" s="317" t="s">
        <v>841</v>
      </c>
      <c r="B95" s="17"/>
      <c r="C95" s="326">
        <v>0</v>
      </c>
      <c r="D95" s="80">
        <v>1.6020000000000001</v>
      </c>
      <c r="E95" s="81">
        <v>0.16700000000000001</v>
      </c>
      <c r="F95" s="82">
        <v>7.0000000000000001E-3</v>
      </c>
      <c r="G95" s="318">
        <v>54.47</v>
      </c>
      <c r="H95" s="318">
        <v>0.81</v>
      </c>
      <c r="I95" s="321">
        <v>1.6</v>
      </c>
      <c r="J95" s="25">
        <v>5.5E-2</v>
      </c>
      <c r="K95" s="31"/>
      <c r="L95" s="31"/>
      <c r="M95" s="42"/>
      <c r="N95" s="42"/>
      <c r="O95" s="42"/>
      <c r="P95" s="42"/>
      <c r="Q95" s="42"/>
      <c r="R95" s="42"/>
      <c r="S95" s="42"/>
      <c r="T95" s="42"/>
    </row>
    <row r="96" spans="1:20" ht="35.049999999999997" customHeight="1" x14ac:dyDescent="0.3">
      <c r="A96" s="317" t="s">
        <v>842</v>
      </c>
      <c r="B96" s="17"/>
      <c r="C96" s="326">
        <v>0</v>
      </c>
      <c r="D96" s="80">
        <v>1.6020000000000001</v>
      </c>
      <c r="E96" s="81">
        <v>0.16700000000000001</v>
      </c>
      <c r="F96" s="82">
        <v>7.0000000000000001E-3</v>
      </c>
      <c r="G96" s="318">
        <v>98.96</v>
      </c>
      <c r="H96" s="318">
        <v>0.81</v>
      </c>
      <c r="I96" s="321">
        <v>1.6</v>
      </c>
      <c r="J96" s="25">
        <v>5.5E-2</v>
      </c>
      <c r="K96" s="31"/>
      <c r="L96" s="31"/>
      <c r="M96" s="42"/>
      <c r="N96" s="42"/>
      <c r="O96" s="42"/>
      <c r="P96" s="42"/>
      <c r="Q96" s="42"/>
      <c r="R96" s="42"/>
      <c r="S96" s="42"/>
      <c r="T96" s="42"/>
    </row>
    <row r="97" spans="1:20" ht="35.049999999999997" customHeight="1" x14ac:dyDescent="0.3">
      <c r="A97" s="317" t="s">
        <v>843</v>
      </c>
      <c r="B97" s="17"/>
      <c r="C97" s="326">
        <v>0</v>
      </c>
      <c r="D97" s="80">
        <v>1.6020000000000001</v>
      </c>
      <c r="E97" s="81">
        <v>0.16700000000000001</v>
      </c>
      <c r="F97" s="82">
        <v>7.0000000000000001E-3</v>
      </c>
      <c r="G97" s="318">
        <v>151.91999999999999</v>
      </c>
      <c r="H97" s="318">
        <v>0.81</v>
      </c>
      <c r="I97" s="321">
        <v>1.6</v>
      </c>
      <c r="J97" s="25">
        <v>5.5E-2</v>
      </c>
      <c r="K97" s="31"/>
      <c r="L97" s="31"/>
      <c r="M97" s="42"/>
      <c r="N97" s="42"/>
      <c r="O97" s="42"/>
      <c r="P97" s="42"/>
      <c r="Q97" s="42"/>
      <c r="R97" s="42"/>
      <c r="S97" s="42"/>
      <c r="T97" s="42"/>
    </row>
    <row r="98" spans="1:20" ht="35.049999999999997" customHeight="1" x14ac:dyDescent="0.3">
      <c r="A98" s="317" t="s">
        <v>844</v>
      </c>
      <c r="B98" s="17"/>
      <c r="C98" s="326">
        <v>0</v>
      </c>
      <c r="D98" s="80">
        <v>1.6020000000000001</v>
      </c>
      <c r="E98" s="81">
        <v>0.16700000000000001</v>
      </c>
      <c r="F98" s="82">
        <v>7.0000000000000001E-3</v>
      </c>
      <c r="G98" s="318">
        <v>401.92</v>
      </c>
      <c r="H98" s="318">
        <v>0.81</v>
      </c>
      <c r="I98" s="321">
        <v>1.6</v>
      </c>
      <c r="J98" s="25">
        <v>5.5E-2</v>
      </c>
      <c r="K98" s="31"/>
      <c r="L98" s="31"/>
      <c r="M98" s="42"/>
      <c r="N98" s="42"/>
      <c r="O98" s="42"/>
      <c r="P98" s="42"/>
      <c r="Q98" s="42"/>
      <c r="R98" s="42"/>
      <c r="S98" s="42"/>
      <c r="T98" s="42"/>
    </row>
    <row r="99" spans="1:20" ht="35.049999999999997" customHeight="1" x14ac:dyDescent="0.3">
      <c r="A99" s="317" t="s">
        <v>845</v>
      </c>
      <c r="B99" s="17"/>
      <c r="C99" s="326">
        <v>0</v>
      </c>
      <c r="D99" s="80">
        <v>1.6319999999999999</v>
      </c>
      <c r="E99" s="81">
        <v>0.12</v>
      </c>
      <c r="F99" s="82">
        <v>4.0000000000000001E-3</v>
      </c>
      <c r="G99" s="318">
        <v>12.73</v>
      </c>
      <c r="H99" s="318">
        <v>1.8</v>
      </c>
      <c r="I99" s="321">
        <v>2.4</v>
      </c>
      <c r="J99" s="25">
        <v>4.9000000000000002E-2</v>
      </c>
      <c r="K99" s="31"/>
      <c r="L99" s="31"/>
      <c r="M99" s="42"/>
      <c r="N99" s="42"/>
      <c r="O99" s="42"/>
      <c r="P99" s="42"/>
      <c r="Q99" s="42"/>
      <c r="R99" s="42"/>
      <c r="S99" s="42"/>
      <c r="T99" s="42"/>
    </row>
    <row r="100" spans="1:20" ht="35.049999999999997" customHeight="1" x14ac:dyDescent="0.3">
      <c r="A100" s="317" t="s">
        <v>846</v>
      </c>
      <c r="B100" s="17"/>
      <c r="C100" s="326">
        <v>0</v>
      </c>
      <c r="D100" s="80">
        <v>1.6319999999999999</v>
      </c>
      <c r="E100" s="81">
        <v>0.12</v>
      </c>
      <c r="F100" s="82">
        <v>4.0000000000000001E-3</v>
      </c>
      <c r="G100" s="318">
        <v>92.33</v>
      </c>
      <c r="H100" s="318">
        <v>1.8</v>
      </c>
      <c r="I100" s="321">
        <v>2.4</v>
      </c>
      <c r="J100" s="25">
        <v>4.9000000000000002E-2</v>
      </c>
      <c r="K100" s="31"/>
      <c r="L100" s="31"/>
      <c r="M100" s="42"/>
      <c r="N100" s="42"/>
      <c r="O100" s="42"/>
      <c r="P100" s="42"/>
      <c r="Q100" s="42"/>
      <c r="R100" s="42"/>
      <c r="S100" s="42"/>
      <c r="T100" s="42"/>
    </row>
    <row r="101" spans="1:20" ht="35.049999999999997" customHeight="1" x14ac:dyDescent="0.3">
      <c r="A101" s="317" t="s">
        <v>847</v>
      </c>
      <c r="B101" s="17"/>
      <c r="C101" s="326">
        <v>0</v>
      </c>
      <c r="D101" s="80">
        <v>1.6319999999999999</v>
      </c>
      <c r="E101" s="81">
        <v>0.12</v>
      </c>
      <c r="F101" s="82">
        <v>4.0000000000000001E-3</v>
      </c>
      <c r="G101" s="318">
        <v>161.94</v>
      </c>
      <c r="H101" s="318">
        <v>1.8</v>
      </c>
      <c r="I101" s="321">
        <v>2.4</v>
      </c>
      <c r="J101" s="25">
        <v>4.9000000000000002E-2</v>
      </c>
      <c r="K101" s="31"/>
      <c r="L101" s="31"/>
      <c r="M101" s="42"/>
      <c r="N101" s="42"/>
      <c r="O101" s="42"/>
      <c r="P101" s="42"/>
      <c r="Q101" s="42"/>
      <c r="R101" s="42"/>
      <c r="S101" s="42"/>
      <c r="T101" s="42"/>
    </row>
    <row r="102" spans="1:20" ht="35.049999999999997" customHeight="1" x14ac:dyDescent="0.3">
      <c r="A102" s="317" t="s">
        <v>848</v>
      </c>
      <c r="B102" s="17"/>
      <c r="C102" s="326">
        <v>0</v>
      </c>
      <c r="D102" s="80">
        <v>1.6319999999999999</v>
      </c>
      <c r="E102" s="81">
        <v>0.12</v>
      </c>
      <c r="F102" s="82">
        <v>4.0000000000000001E-3</v>
      </c>
      <c r="G102" s="318">
        <v>244.83</v>
      </c>
      <c r="H102" s="318">
        <v>1.8</v>
      </c>
      <c r="I102" s="321">
        <v>2.4</v>
      </c>
      <c r="J102" s="25">
        <v>4.9000000000000002E-2</v>
      </c>
      <c r="K102" s="31"/>
      <c r="L102" s="31"/>
      <c r="M102" s="42"/>
      <c r="N102" s="42"/>
      <c r="O102" s="42"/>
      <c r="P102" s="42"/>
      <c r="Q102" s="42"/>
      <c r="R102" s="42"/>
      <c r="S102" s="42"/>
      <c r="T102" s="42"/>
    </row>
    <row r="103" spans="1:20" ht="35.049999999999997" customHeight="1" x14ac:dyDescent="0.3">
      <c r="A103" s="317" t="s">
        <v>849</v>
      </c>
      <c r="B103" s="17"/>
      <c r="C103" s="326">
        <v>0</v>
      </c>
      <c r="D103" s="80">
        <v>1.6319999999999999</v>
      </c>
      <c r="E103" s="81">
        <v>0.12</v>
      </c>
      <c r="F103" s="82">
        <v>4.0000000000000001E-3</v>
      </c>
      <c r="G103" s="318">
        <v>636.04999999999995</v>
      </c>
      <c r="H103" s="318">
        <v>1.8</v>
      </c>
      <c r="I103" s="321">
        <v>2.4</v>
      </c>
      <c r="J103" s="25">
        <v>4.9000000000000002E-2</v>
      </c>
      <c r="K103" s="31"/>
      <c r="L103" s="31"/>
      <c r="M103" s="42"/>
      <c r="N103" s="42"/>
      <c r="O103" s="42"/>
      <c r="P103" s="42"/>
      <c r="Q103" s="42"/>
      <c r="R103" s="42"/>
      <c r="S103" s="42"/>
      <c r="T103" s="42"/>
    </row>
    <row r="104" spans="1:20" ht="35.049999999999997" customHeight="1" x14ac:dyDescent="0.3">
      <c r="A104" s="317" t="s">
        <v>850</v>
      </c>
      <c r="B104" s="17"/>
      <c r="C104" s="326">
        <v>0</v>
      </c>
      <c r="D104" s="80">
        <v>1.4390000000000001</v>
      </c>
      <c r="E104" s="81">
        <v>9.5000000000000001E-2</v>
      </c>
      <c r="F104" s="82">
        <v>3.0000000000000001E-3</v>
      </c>
      <c r="G104" s="318">
        <v>65.27</v>
      </c>
      <c r="H104" s="318">
        <v>2.4700000000000002</v>
      </c>
      <c r="I104" s="321">
        <v>3.02</v>
      </c>
      <c r="J104" s="25">
        <v>4.2000000000000003E-2</v>
      </c>
      <c r="K104" s="31"/>
      <c r="L104" s="31"/>
      <c r="M104" s="42"/>
      <c r="N104" s="42"/>
      <c r="O104" s="42"/>
      <c r="P104" s="42"/>
      <c r="Q104" s="42"/>
      <c r="R104" s="42"/>
      <c r="S104" s="42"/>
      <c r="T104" s="42"/>
    </row>
    <row r="105" spans="1:20" ht="35.049999999999997" customHeight="1" x14ac:dyDescent="0.3">
      <c r="A105" s="317" t="s">
        <v>851</v>
      </c>
      <c r="B105" s="17"/>
      <c r="C105" s="326">
        <v>0</v>
      </c>
      <c r="D105" s="80">
        <v>1.4390000000000001</v>
      </c>
      <c r="E105" s="81">
        <v>9.5000000000000001E-2</v>
      </c>
      <c r="F105" s="82">
        <v>3.0000000000000001E-3</v>
      </c>
      <c r="G105" s="318">
        <v>451.66</v>
      </c>
      <c r="H105" s="318">
        <v>2.4700000000000002</v>
      </c>
      <c r="I105" s="321">
        <v>3.02</v>
      </c>
      <c r="J105" s="25">
        <v>4.2000000000000003E-2</v>
      </c>
      <c r="K105" s="31"/>
      <c r="L105" s="31"/>
      <c r="M105" s="42"/>
      <c r="N105" s="42"/>
      <c r="O105" s="42"/>
      <c r="P105" s="42"/>
      <c r="Q105" s="42"/>
      <c r="R105" s="42"/>
      <c r="S105" s="42"/>
      <c r="T105" s="42"/>
    </row>
    <row r="106" spans="1:20" ht="35.049999999999997" customHeight="1" x14ac:dyDescent="0.3">
      <c r="A106" s="317" t="s">
        <v>852</v>
      </c>
      <c r="B106" s="17"/>
      <c r="C106" s="326">
        <v>0</v>
      </c>
      <c r="D106" s="80">
        <v>1.4390000000000001</v>
      </c>
      <c r="E106" s="81">
        <v>9.5000000000000001E-2</v>
      </c>
      <c r="F106" s="82">
        <v>3.0000000000000001E-3</v>
      </c>
      <c r="G106" s="318">
        <v>1331.96</v>
      </c>
      <c r="H106" s="318">
        <v>2.4700000000000002</v>
      </c>
      <c r="I106" s="321">
        <v>3.02</v>
      </c>
      <c r="J106" s="25">
        <v>4.2000000000000003E-2</v>
      </c>
      <c r="K106" s="31"/>
      <c r="L106" s="31"/>
      <c r="M106" s="42"/>
      <c r="N106" s="42"/>
      <c r="O106" s="42"/>
      <c r="P106" s="42"/>
      <c r="Q106" s="42"/>
      <c r="R106" s="42"/>
      <c r="S106" s="42"/>
      <c r="T106" s="42"/>
    </row>
    <row r="107" spans="1:20" ht="35.049999999999997" customHeight="1" x14ac:dyDescent="0.3">
      <c r="A107" s="317" t="s">
        <v>853</v>
      </c>
      <c r="B107" s="17"/>
      <c r="C107" s="326">
        <v>0</v>
      </c>
      <c r="D107" s="80">
        <v>1.4390000000000001</v>
      </c>
      <c r="E107" s="81">
        <v>9.5000000000000001E-2</v>
      </c>
      <c r="F107" s="82">
        <v>3.0000000000000001E-3</v>
      </c>
      <c r="G107" s="318">
        <v>2458.37</v>
      </c>
      <c r="H107" s="318">
        <v>2.4700000000000002</v>
      </c>
      <c r="I107" s="321">
        <v>3.02</v>
      </c>
      <c r="J107" s="25">
        <v>4.2000000000000003E-2</v>
      </c>
      <c r="K107" s="31"/>
      <c r="L107" s="31"/>
      <c r="M107" s="42"/>
      <c r="N107" s="42"/>
      <c r="O107" s="42"/>
      <c r="P107" s="42"/>
      <c r="Q107" s="42"/>
      <c r="R107" s="42"/>
      <c r="S107" s="42"/>
      <c r="T107" s="42"/>
    </row>
    <row r="108" spans="1:20" ht="35.049999999999997" customHeight="1" x14ac:dyDescent="0.3">
      <c r="A108" s="317" t="s">
        <v>854</v>
      </c>
      <c r="B108" s="17"/>
      <c r="C108" s="326">
        <v>0</v>
      </c>
      <c r="D108" s="80">
        <v>1.4390000000000001</v>
      </c>
      <c r="E108" s="81">
        <v>9.5000000000000001E-2</v>
      </c>
      <c r="F108" s="82">
        <v>3.0000000000000001E-3</v>
      </c>
      <c r="G108" s="318">
        <v>7995.04</v>
      </c>
      <c r="H108" s="318">
        <v>2.4700000000000002</v>
      </c>
      <c r="I108" s="321">
        <v>3.02</v>
      </c>
      <c r="J108" s="25">
        <v>4.2000000000000003E-2</v>
      </c>
      <c r="K108" s="31"/>
      <c r="L108" s="31"/>
      <c r="M108" s="42"/>
      <c r="N108" s="42"/>
      <c r="O108" s="42"/>
      <c r="P108" s="42"/>
      <c r="Q108" s="42"/>
      <c r="R108" s="42"/>
      <c r="S108" s="42"/>
      <c r="T108" s="42"/>
    </row>
    <row r="109" spans="1:20" ht="35.049999999999997" customHeight="1" x14ac:dyDescent="0.3">
      <c r="A109" s="317" t="s">
        <v>581</v>
      </c>
      <c r="B109" s="17"/>
      <c r="C109" s="326" t="s">
        <v>608</v>
      </c>
      <c r="D109" s="83">
        <v>3.8130000000000002</v>
      </c>
      <c r="E109" s="84">
        <v>0.91100000000000003</v>
      </c>
      <c r="F109" s="82">
        <v>0.68200000000000005</v>
      </c>
      <c r="G109" s="319"/>
      <c r="H109" s="319"/>
      <c r="I109" s="320"/>
      <c r="J109" s="26"/>
      <c r="K109" s="31"/>
      <c r="L109" s="31"/>
      <c r="M109" s="42"/>
      <c r="N109" s="42"/>
      <c r="O109" s="42"/>
      <c r="P109" s="42"/>
      <c r="Q109" s="42"/>
      <c r="R109" s="42"/>
      <c r="S109" s="42"/>
      <c r="T109" s="42"/>
    </row>
    <row r="110" spans="1:20" ht="35.049999999999997" customHeight="1" x14ac:dyDescent="0.3">
      <c r="A110" s="317" t="s">
        <v>687</v>
      </c>
      <c r="B110" s="17"/>
      <c r="C110" s="326">
        <v>0</v>
      </c>
      <c r="D110" s="80">
        <v>-2.2370000000000001</v>
      </c>
      <c r="E110" s="81">
        <v>-0.26800000000000002</v>
      </c>
      <c r="F110" s="82">
        <v>-1.2999999999999999E-2</v>
      </c>
      <c r="G110" s="318">
        <v>0</v>
      </c>
      <c r="H110" s="319"/>
      <c r="I110" s="320"/>
      <c r="J110" s="26"/>
      <c r="K110" s="31"/>
      <c r="L110" s="31"/>
      <c r="M110" s="42"/>
      <c r="N110" s="42"/>
      <c r="O110" s="42"/>
      <c r="P110" s="42"/>
      <c r="Q110" s="42"/>
      <c r="R110" s="42"/>
      <c r="S110" s="42"/>
      <c r="T110" s="42"/>
    </row>
    <row r="111" spans="1:20" ht="35.049999999999997" customHeight="1" x14ac:dyDescent="0.3">
      <c r="A111" s="317" t="s">
        <v>688</v>
      </c>
      <c r="B111" s="17"/>
      <c r="C111" s="326">
        <v>0</v>
      </c>
      <c r="D111" s="80">
        <v>-2.2749999999999999</v>
      </c>
      <c r="E111" s="81">
        <v>-0.251</v>
      </c>
      <c r="F111" s="82">
        <v>-1.0999999999999999E-2</v>
      </c>
      <c r="G111" s="318">
        <v>0</v>
      </c>
      <c r="H111" s="319"/>
      <c r="I111" s="320"/>
      <c r="J111" s="26"/>
      <c r="K111" s="31"/>
      <c r="L111" s="31"/>
      <c r="M111" s="42"/>
      <c r="N111" s="42"/>
      <c r="O111" s="42"/>
      <c r="P111" s="42"/>
      <c r="Q111" s="42"/>
      <c r="R111" s="42"/>
      <c r="S111" s="42"/>
      <c r="T111" s="42"/>
    </row>
    <row r="112" spans="1:20" ht="35.049999999999997" customHeight="1" x14ac:dyDescent="0.3">
      <c r="A112" s="317" t="s">
        <v>689</v>
      </c>
      <c r="B112" s="17"/>
      <c r="C112" s="326">
        <v>0</v>
      </c>
      <c r="D112" s="80">
        <v>-2.2370000000000001</v>
      </c>
      <c r="E112" s="81">
        <v>-0.26800000000000002</v>
      </c>
      <c r="F112" s="82">
        <v>-1.2999999999999999E-2</v>
      </c>
      <c r="G112" s="318">
        <v>0</v>
      </c>
      <c r="H112" s="319"/>
      <c r="I112" s="320"/>
      <c r="J112" s="25">
        <v>8.3000000000000004E-2</v>
      </c>
      <c r="K112" s="31"/>
      <c r="L112" s="31"/>
      <c r="M112" s="42"/>
      <c r="N112" s="42"/>
      <c r="O112" s="42"/>
      <c r="P112" s="42"/>
      <c r="Q112" s="42"/>
      <c r="R112" s="42"/>
      <c r="S112" s="42"/>
      <c r="T112" s="42"/>
    </row>
    <row r="113" spans="1:20" ht="35.049999999999997" customHeight="1" x14ac:dyDescent="0.3">
      <c r="A113" s="317" t="s">
        <v>690</v>
      </c>
      <c r="B113" s="17"/>
      <c r="C113" s="326">
        <v>0</v>
      </c>
      <c r="D113" s="80">
        <v>-2.2749999999999999</v>
      </c>
      <c r="E113" s="81">
        <v>-0.251</v>
      </c>
      <c r="F113" s="82">
        <v>-1.0999999999999999E-2</v>
      </c>
      <c r="G113" s="318">
        <v>0</v>
      </c>
      <c r="H113" s="319"/>
      <c r="I113" s="320"/>
      <c r="J113" s="25">
        <v>8.1000000000000003E-2</v>
      </c>
      <c r="K113" s="31"/>
      <c r="L113" s="31"/>
      <c r="M113" s="42"/>
      <c r="N113" s="42"/>
      <c r="O113" s="42"/>
      <c r="P113" s="42"/>
      <c r="Q113" s="42"/>
      <c r="R113" s="42"/>
      <c r="S113" s="42"/>
      <c r="T113" s="42"/>
    </row>
    <row r="114" spans="1:20" ht="35.049999999999997" customHeight="1" x14ac:dyDescent="0.3">
      <c r="A114" s="317" t="s">
        <v>691</v>
      </c>
      <c r="B114" s="17"/>
      <c r="C114" s="326">
        <v>0</v>
      </c>
      <c r="D114" s="80">
        <v>-2.976</v>
      </c>
      <c r="E114" s="81">
        <v>-0.218</v>
      </c>
      <c r="F114" s="82">
        <v>-7.0000000000000001E-3</v>
      </c>
      <c r="G114" s="318">
        <v>220.55</v>
      </c>
      <c r="H114" s="319"/>
      <c r="I114" s="320"/>
      <c r="J114" s="25">
        <v>0.11899999999999999</v>
      </c>
      <c r="K114" s="31"/>
      <c r="L114" s="31"/>
      <c r="M114" s="42"/>
      <c r="N114" s="42"/>
      <c r="O114" s="42"/>
      <c r="P114" s="42"/>
      <c r="Q114" s="42"/>
      <c r="R114" s="42"/>
      <c r="S114" s="42"/>
      <c r="T114" s="42"/>
    </row>
    <row r="115" spans="1:20" ht="35.049999999999997" customHeight="1" x14ac:dyDescent="0.3">
      <c r="A115" s="317" t="s">
        <v>855</v>
      </c>
      <c r="B115" s="17"/>
      <c r="C115" s="326" t="s">
        <v>630</v>
      </c>
      <c r="D115" s="80">
        <v>1.5089999999999999</v>
      </c>
      <c r="E115" s="81">
        <v>0.18099999999999999</v>
      </c>
      <c r="F115" s="82">
        <v>8.9999999999999993E-3</v>
      </c>
      <c r="G115" s="318">
        <v>2.38</v>
      </c>
      <c r="H115" s="319"/>
      <c r="I115" s="320"/>
      <c r="J115" s="26"/>
      <c r="K115" s="31"/>
      <c r="L115" s="31"/>
      <c r="M115" s="42"/>
      <c r="N115" s="42"/>
      <c r="O115" s="42"/>
      <c r="P115" s="42"/>
      <c r="Q115" s="42"/>
      <c r="R115" s="42"/>
      <c r="S115" s="42"/>
      <c r="T115" s="42"/>
    </row>
    <row r="116" spans="1:20" ht="35.049999999999997" customHeight="1" x14ac:dyDescent="0.3">
      <c r="A116" s="317" t="s">
        <v>856</v>
      </c>
      <c r="B116" s="17"/>
      <c r="C116" s="326">
        <v>2</v>
      </c>
      <c r="D116" s="80">
        <v>1.5089999999999999</v>
      </c>
      <c r="E116" s="81">
        <v>0.18099999999999999</v>
      </c>
      <c r="F116" s="82">
        <v>8.9999999999999993E-3</v>
      </c>
      <c r="G116" s="319"/>
      <c r="H116" s="319"/>
      <c r="I116" s="320"/>
      <c r="J116" s="26"/>
      <c r="K116" s="31"/>
      <c r="L116" s="31"/>
      <c r="M116" s="42"/>
      <c r="N116" s="42"/>
      <c r="O116" s="42"/>
      <c r="P116" s="42"/>
      <c r="Q116" s="42"/>
      <c r="R116" s="42"/>
      <c r="S116" s="42"/>
      <c r="T116" s="42"/>
    </row>
    <row r="117" spans="1:20" ht="35.049999999999997" customHeight="1" x14ac:dyDescent="0.3">
      <c r="A117" s="317" t="s">
        <v>857</v>
      </c>
      <c r="B117" s="17"/>
      <c r="C117" s="326" t="s">
        <v>631</v>
      </c>
      <c r="D117" s="80">
        <v>1.6060000000000001</v>
      </c>
      <c r="E117" s="81">
        <v>0.192</v>
      </c>
      <c r="F117" s="82">
        <v>8.9999999999999993E-3</v>
      </c>
      <c r="G117" s="318">
        <v>1.29</v>
      </c>
      <c r="H117" s="319"/>
      <c r="I117" s="320"/>
      <c r="J117" s="26"/>
      <c r="K117" s="31"/>
      <c r="L117" s="31"/>
      <c r="M117" s="42"/>
      <c r="N117" s="42"/>
      <c r="O117" s="42"/>
      <c r="P117" s="42"/>
      <c r="Q117" s="42"/>
      <c r="R117" s="42"/>
      <c r="S117" s="42"/>
      <c r="T117" s="42"/>
    </row>
    <row r="118" spans="1:20" ht="35.049999999999997" customHeight="1" x14ac:dyDescent="0.3">
      <c r="A118" s="317" t="s">
        <v>858</v>
      </c>
      <c r="B118" s="17"/>
      <c r="C118" s="326" t="s">
        <v>631</v>
      </c>
      <c r="D118" s="80">
        <v>1.6060000000000001</v>
      </c>
      <c r="E118" s="81">
        <v>0.192</v>
      </c>
      <c r="F118" s="82">
        <v>8.9999999999999993E-3</v>
      </c>
      <c r="G118" s="318">
        <v>1.81</v>
      </c>
      <c r="H118" s="319"/>
      <c r="I118" s="320"/>
      <c r="J118" s="26"/>
      <c r="K118" s="31"/>
      <c r="L118" s="31"/>
      <c r="M118" s="42"/>
      <c r="N118" s="42"/>
      <c r="O118" s="42"/>
      <c r="P118" s="42"/>
      <c r="Q118" s="42"/>
      <c r="R118" s="42"/>
      <c r="S118" s="42"/>
      <c r="T118" s="42"/>
    </row>
    <row r="119" spans="1:20" ht="35.049999999999997" customHeight="1" x14ac:dyDescent="0.3">
      <c r="A119" s="317" t="s">
        <v>859</v>
      </c>
      <c r="B119" s="17"/>
      <c r="C119" s="326" t="s">
        <v>631</v>
      </c>
      <c r="D119" s="80">
        <v>1.6060000000000001</v>
      </c>
      <c r="E119" s="81">
        <v>0.192</v>
      </c>
      <c r="F119" s="82">
        <v>8.9999999999999993E-3</v>
      </c>
      <c r="G119" s="318">
        <v>4.33</v>
      </c>
      <c r="H119" s="319"/>
      <c r="I119" s="320"/>
      <c r="J119" s="26"/>
      <c r="K119" s="31"/>
      <c r="L119" s="31"/>
      <c r="M119" s="42"/>
      <c r="N119" s="42"/>
      <c r="O119" s="42"/>
      <c r="P119" s="42"/>
      <c r="Q119" s="42"/>
      <c r="R119" s="42"/>
      <c r="S119" s="42"/>
      <c r="T119" s="42"/>
    </row>
    <row r="120" spans="1:20" ht="35.049999999999997" customHeight="1" x14ac:dyDescent="0.3">
      <c r="A120" s="317" t="s">
        <v>860</v>
      </c>
      <c r="B120" s="17"/>
      <c r="C120" s="326" t="s">
        <v>631</v>
      </c>
      <c r="D120" s="80">
        <v>1.6060000000000001</v>
      </c>
      <c r="E120" s="81">
        <v>0.192</v>
      </c>
      <c r="F120" s="82">
        <v>8.9999999999999993E-3</v>
      </c>
      <c r="G120" s="318">
        <v>9</v>
      </c>
      <c r="H120" s="319"/>
      <c r="I120" s="320"/>
      <c r="J120" s="26"/>
      <c r="K120" s="31"/>
      <c r="L120" s="31"/>
      <c r="M120" s="42"/>
      <c r="N120" s="42"/>
      <c r="O120" s="42"/>
      <c r="P120" s="42"/>
      <c r="Q120" s="42"/>
      <c r="R120" s="42"/>
      <c r="S120" s="42"/>
      <c r="T120" s="42"/>
    </row>
    <row r="121" spans="1:20" ht="35.049999999999997" customHeight="1" x14ac:dyDescent="0.3">
      <c r="A121" s="317" t="s">
        <v>861</v>
      </c>
      <c r="B121" s="17"/>
      <c r="C121" s="326" t="s">
        <v>631</v>
      </c>
      <c r="D121" s="80">
        <v>1.6060000000000001</v>
      </c>
      <c r="E121" s="81">
        <v>0.192</v>
      </c>
      <c r="F121" s="82">
        <v>8.9999999999999993E-3</v>
      </c>
      <c r="G121" s="318">
        <v>26.76</v>
      </c>
      <c r="H121" s="319"/>
      <c r="I121" s="320"/>
      <c r="J121" s="26"/>
      <c r="K121" s="31"/>
      <c r="L121" s="31"/>
      <c r="M121" s="42"/>
      <c r="N121" s="42"/>
      <c r="O121" s="42"/>
      <c r="P121" s="42"/>
      <c r="Q121" s="42"/>
      <c r="R121" s="42"/>
      <c r="S121" s="42"/>
      <c r="T121" s="42"/>
    </row>
    <row r="122" spans="1:20" ht="35.049999999999997" customHeight="1" x14ac:dyDescent="0.3">
      <c r="A122" s="317" t="s">
        <v>582</v>
      </c>
      <c r="B122" s="17"/>
      <c r="C122" s="326">
        <v>4</v>
      </c>
      <c r="D122" s="80">
        <v>1.6060000000000001</v>
      </c>
      <c r="E122" s="81">
        <v>0.192</v>
      </c>
      <c r="F122" s="82">
        <v>8.9999999999999993E-3</v>
      </c>
      <c r="G122" s="319"/>
      <c r="H122" s="319"/>
      <c r="I122" s="320"/>
      <c r="J122" s="26"/>
      <c r="K122" s="31"/>
      <c r="L122" s="31"/>
      <c r="M122" s="42"/>
      <c r="N122" s="42"/>
      <c r="O122" s="42"/>
      <c r="P122" s="42"/>
      <c r="Q122" s="42"/>
      <c r="R122" s="42"/>
      <c r="S122" s="42"/>
      <c r="T122" s="42"/>
    </row>
    <row r="123" spans="1:20" ht="35.049999999999997" customHeight="1" x14ac:dyDescent="0.3">
      <c r="A123" s="317" t="s">
        <v>862</v>
      </c>
      <c r="B123" s="17"/>
      <c r="C123" s="326">
        <v>0</v>
      </c>
      <c r="D123" s="80">
        <v>1.196</v>
      </c>
      <c r="E123" s="81">
        <v>0.125</v>
      </c>
      <c r="F123" s="82">
        <v>6.0000000000000001E-3</v>
      </c>
      <c r="G123" s="318">
        <v>2.71</v>
      </c>
      <c r="H123" s="318">
        <v>0.61</v>
      </c>
      <c r="I123" s="321">
        <v>1.2</v>
      </c>
      <c r="J123" s="25">
        <v>4.1000000000000002E-2</v>
      </c>
      <c r="K123" s="31"/>
      <c r="L123" s="31"/>
      <c r="M123" s="42"/>
      <c r="N123" s="42"/>
      <c r="O123" s="42"/>
      <c r="P123" s="42"/>
      <c r="Q123" s="42"/>
      <c r="R123" s="42"/>
      <c r="S123" s="42"/>
      <c r="T123" s="42"/>
    </row>
    <row r="124" spans="1:20" ht="35.049999999999997" customHeight="1" x14ac:dyDescent="0.3">
      <c r="A124" s="317" t="s">
        <v>863</v>
      </c>
      <c r="B124" s="17"/>
      <c r="C124" s="326">
        <v>0</v>
      </c>
      <c r="D124" s="80">
        <v>1.196</v>
      </c>
      <c r="E124" s="81">
        <v>0.125</v>
      </c>
      <c r="F124" s="82">
        <v>6.0000000000000001E-3</v>
      </c>
      <c r="G124" s="318">
        <v>40.68</v>
      </c>
      <c r="H124" s="318">
        <v>0.61</v>
      </c>
      <c r="I124" s="321">
        <v>1.2</v>
      </c>
      <c r="J124" s="25">
        <v>4.1000000000000002E-2</v>
      </c>
      <c r="K124" s="31"/>
      <c r="L124" s="31"/>
      <c r="M124" s="42"/>
      <c r="N124" s="42"/>
      <c r="O124" s="42"/>
      <c r="P124" s="42"/>
      <c r="Q124" s="42"/>
      <c r="R124" s="42"/>
      <c r="S124" s="42"/>
      <c r="T124" s="42"/>
    </row>
    <row r="125" spans="1:20" ht="35.049999999999997" customHeight="1" x14ac:dyDescent="0.3">
      <c r="A125" s="317" t="s">
        <v>864</v>
      </c>
      <c r="B125" s="17"/>
      <c r="C125" s="326">
        <v>0</v>
      </c>
      <c r="D125" s="80">
        <v>1.196</v>
      </c>
      <c r="E125" s="81">
        <v>0.125</v>
      </c>
      <c r="F125" s="82">
        <v>6.0000000000000001E-3</v>
      </c>
      <c r="G125" s="318">
        <v>73.88</v>
      </c>
      <c r="H125" s="318">
        <v>0.61</v>
      </c>
      <c r="I125" s="321">
        <v>1.2</v>
      </c>
      <c r="J125" s="25">
        <v>4.1000000000000002E-2</v>
      </c>
      <c r="K125" s="31"/>
      <c r="L125" s="31"/>
      <c r="M125" s="42"/>
      <c r="N125" s="42"/>
      <c r="O125" s="42"/>
      <c r="P125" s="42"/>
      <c r="Q125" s="42"/>
      <c r="R125" s="42"/>
      <c r="S125" s="42"/>
      <c r="T125" s="42"/>
    </row>
    <row r="126" spans="1:20" ht="35.049999999999997" customHeight="1" x14ac:dyDescent="0.3">
      <c r="A126" s="317" t="s">
        <v>865</v>
      </c>
      <c r="B126" s="17"/>
      <c r="C126" s="326">
        <v>0</v>
      </c>
      <c r="D126" s="80">
        <v>1.196</v>
      </c>
      <c r="E126" s="81">
        <v>0.125</v>
      </c>
      <c r="F126" s="82">
        <v>6.0000000000000001E-3</v>
      </c>
      <c r="G126" s="318">
        <v>113.42</v>
      </c>
      <c r="H126" s="318">
        <v>0.61</v>
      </c>
      <c r="I126" s="321">
        <v>1.2</v>
      </c>
      <c r="J126" s="25">
        <v>4.1000000000000002E-2</v>
      </c>
      <c r="K126" s="31"/>
      <c r="L126" s="31"/>
      <c r="M126" s="42"/>
      <c r="N126" s="42"/>
      <c r="O126" s="42"/>
      <c r="P126" s="42"/>
      <c r="Q126" s="42"/>
      <c r="R126" s="42"/>
      <c r="S126" s="42"/>
      <c r="T126" s="42"/>
    </row>
    <row r="127" spans="1:20" ht="35.049999999999997" customHeight="1" x14ac:dyDescent="0.3">
      <c r="A127" s="317" t="s">
        <v>866</v>
      </c>
      <c r="B127" s="17"/>
      <c r="C127" s="326">
        <v>0</v>
      </c>
      <c r="D127" s="80">
        <v>1.196</v>
      </c>
      <c r="E127" s="81">
        <v>0.125</v>
      </c>
      <c r="F127" s="82">
        <v>6.0000000000000001E-3</v>
      </c>
      <c r="G127" s="318">
        <v>300.04000000000002</v>
      </c>
      <c r="H127" s="318">
        <v>0.61</v>
      </c>
      <c r="I127" s="321">
        <v>1.2</v>
      </c>
      <c r="J127" s="25">
        <v>4.1000000000000002E-2</v>
      </c>
      <c r="K127" s="31"/>
      <c r="L127" s="31"/>
      <c r="M127" s="42"/>
      <c r="N127" s="42"/>
      <c r="O127" s="42"/>
      <c r="P127" s="42"/>
      <c r="Q127" s="42"/>
      <c r="R127" s="42"/>
      <c r="S127" s="42"/>
      <c r="T127" s="42"/>
    </row>
    <row r="128" spans="1:20" ht="35.049999999999997" customHeight="1" x14ac:dyDescent="0.3">
      <c r="A128" s="317" t="s">
        <v>867</v>
      </c>
      <c r="B128" s="17"/>
      <c r="C128" s="326">
        <v>0</v>
      </c>
      <c r="D128" s="80">
        <v>1.218</v>
      </c>
      <c r="E128" s="81">
        <v>0.09</v>
      </c>
      <c r="F128" s="82">
        <v>3.0000000000000001E-3</v>
      </c>
      <c r="G128" s="318">
        <v>9.52</v>
      </c>
      <c r="H128" s="318">
        <v>1.35</v>
      </c>
      <c r="I128" s="321">
        <v>1.79</v>
      </c>
      <c r="J128" s="25">
        <v>3.5999999999999997E-2</v>
      </c>
      <c r="K128" s="31"/>
      <c r="L128" s="31"/>
      <c r="M128" s="42"/>
      <c r="N128" s="42"/>
      <c r="O128" s="42"/>
      <c r="P128" s="42"/>
      <c r="Q128" s="42"/>
      <c r="R128" s="42"/>
      <c r="S128" s="42"/>
      <c r="T128" s="42"/>
    </row>
    <row r="129" spans="1:20" ht="35.049999999999997" customHeight="1" x14ac:dyDescent="0.3">
      <c r="A129" s="317" t="s">
        <v>868</v>
      </c>
      <c r="B129" s="17"/>
      <c r="C129" s="326">
        <v>0</v>
      </c>
      <c r="D129" s="80">
        <v>1.218</v>
      </c>
      <c r="E129" s="81">
        <v>0.09</v>
      </c>
      <c r="F129" s="82">
        <v>3.0000000000000001E-3</v>
      </c>
      <c r="G129" s="318">
        <v>68.94</v>
      </c>
      <c r="H129" s="318">
        <v>1.35</v>
      </c>
      <c r="I129" s="321">
        <v>1.79</v>
      </c>
      <c r="J129" s="25">
        <v>3.5999999999999997E-2</v>
      </c>
      <c r="K129" s="31"/>
      <c r="L129" s="31"/>
      <c r="M129" s="42"/>
      <c r="N129" s="42"/>
      <c r="O129" s="42"/>
      <c r="P129" s="42"/>
      <c r="Q129" s="42"/>
      <c r="R129" s="42"/>
      <c r="S129" s="42"/>
      <c r="T129" s="42"/>
    </row>
    <row r="130" spans="1:20" ht="35.049999999999997" customHeight="1" x14ac:dyDescent="0.3">
      <c r="A130" s="317" t="s">
        <v>869</v>
      </c>
      <c r="B130" s="17"/>
      <c r="C130" s="326">
        <v>0</v>
      </c>
      <c r="D130" s="80">
        <v>1.218</v>
      </c>
      <c r="E130" s="81">
        <v>0.09</v>
      </c>
      <c r="F130" s="82">
        <v>3.0000000000000001E-3</v>
      </c>
      <c r="G130" s="318">
        <v>120.9</v>
      </c>
      <c r="H130" s="318">
        <v>1.35</v>
      </c>
      <c r="I130" s="321">
        <v>1.79</v>
      </c>
      <c r="J130" s="25">
        <v>3.5999999999999997E-2</v>
      </c>
      <c r="K130" s="31"/>
      <c r="L130" s="31"/>
      <c r="M130" s="42"/>
      <c r="N130" s="42"/>
      <c r="O130" s="42"/>
      <c r="P130" s="42"/>
      <c r="Q130" s="42"/>
      <c r="R130" s="42"/>
      <c r="S130" s="42"/>
      <c r="T130" s="42"/>
    </row>
    <row r="131" spans="1:20" ht="35.049999999999997" customHeight="1" x14ac:dyDescent="0.3">
      <c r="A131" s="317" t="s">
        <v>870</v>
      </c>
      <c r="B131" s="17"/>
      <c r="C131" s="326">
        <v>0</v>
      </c>
      <c r="D131" s="80">
        <v>1.218</v>
      </c>
      <c r="E131" s="81">
        <v>0.09</v>
      </c>
      <c r="F131" s="82">
        <v>3.0000000000000001E-3</v>
      </c>
      <c r="G131" s="318">
        <v>182.78</v>
      </c>
      <c r="H131" s="318">
        <v>1.35</v>
      </c>
      <c r="I131" s="321">
        <v>1.79</v>
      </c>
      <c r="J131" s="25">
        <v>3.5999999999999997E-2</v>
      </c>
      <c r="K131" s="31"/>
      <c r="L131" s="31"/>
      <c r="M131" s="42"/>
      <c r="N131" s="42"/>
      <c r="O131" s="42"/>
      <c r="P131" s="42"/>
      <c r="Q131" s="42"/>
      <c r="R131" s="42"/>
      <c r="S131" s="42"/>
      <c r="T131" s="42"/>
    </row>
    <row r="132" spans="1:20" ht="35.049999999999997" customHeight="1" x14ac:dyDescent="0.3">
      <c r="A132" s="317" t="s">
        <v>871</v>
      </c>
      <c r="B132" s="17"/>
      <c r="C132" s="326">
        <v>0</v>
      </c>
      <c r="D132" s="80">
        <v>1.218</v>
      </c>
      <c r="E132" s="81">
        <v>0.09</v>
      </c>
      <c r="F132" s="82">
        <v>3.0000000000000001E-3</v>
      </c>
      <c r="G132" s="318">
        <v>474.82</v>
      </c>
      <c r="H132" s="318">
        <v>1.35</v>
      </c>
      <c r="I132" s="321">
        <v>1.79</v>
      </c>
      <c r="J132" s="25">
        <v>3.5999999999999997E-2</v>
      </c>
      <c r="K132" s="31"/>
      <c r="L132" s="31"/>
      <c r="M132" s="42"/>
      <c r="N132" s="42"/>
      <c r="O132" s="42"/>
      <c r="P132" s="42"/>
      <c r="Q132" s="42"/>
      <c r="R132" s="42"/>
      <c r="S132" s="42"/>
      <c r="T132" s="42"/>
    </row>
    <row r="133" spans="1:20" ht="35.049999999999997" customHeight="1" x14ac:dyDescent="0.3">
      <c r="A133" s="317" t="s">
        <v>872</v>
      </c>
      <c r="B133" s="17"/>
      <c r="C133" s="326">
        <v>0</v>
      </c>
      <c r="D133" s="80">
        <v>1.0740000000000001</v>
      </c>
      <c r="E133" s="81">
        <v>7.0999999999999994E-2</v>
      </c>
      <c r="F133" s="82">
        <v>2E-3</v>
      </c>
      <c r="G133" s="318">
        <v>48.74</v>
      </c>
      <c r="H133" s="318">
        <v>1.84</v>
      </c>
      <c r="I133" s="321">
        <v>2.2599999999999998</v>
      </c>
      <c r="J133" s="25">
        <v>3.1E-2</v>
      </c>
      <c r="K133" s="31"/>
      <c r="L133" s="31"/>
      <c r="M133" s="42"/>
      <c r="N133" s="42"/>
      <c r="O133" s="42"/>
      <c r="P133" s="42"/>
      <c r="Q133" s="42"/>
      <c r="R133" s="42"/>
      <c r="S133" s="42"/>
      <c r="T133" s="42"/>
    </row>
    <row r="134" spans="1:20" ht="35.049999999999997" customHeight="1" x14ac:dyDescent="0.3">
      <c r="A134" s="317" t="s">
        <v>873</v>
      </c>
      <c r="B134" s="17"/>
      <c r="C134" s="326">
        <v>0</v>
      </c>
      <c r="D134" s="80">
        <v>1.0740000000000001</v>
      </c>
      <c r="E134" s="81">
        <v>7.0999999999999994E-2</v>
      </c>
      <c r="F134" s="82">
        <v>2E-3</v>
      </c>
      <c r="G134" s="318">
        <v>337.18</v>
      </c>
      <c r="H134" s="318">
        <v>1.84</v>
      </c>
      <c r="I134" s="321">
        <v>2.2599999999999998</v>
      </c>
      <c r="J134" s="25">
        <v>3.1E-2</v>
      </c>
      <c r="K134" s="31"/>
      <c r="L134" s="31"/>
      <c r="M134" s="42"/>
      <c r="N134" s="42"/>
      <c r="O134" s="42"/>
      <c r="P134" s="42"/>
      <c r="Q134" s="42"/>
      <c r="R134" s="42"/>
      <c r="S134" s="42"/>
      <c r="T134" s="42"/>
    </row>
    <row r="135" spans="1:20" ht="35.049999999999997" customHeight="1" x14ac:dyDescent="0.3">
      <c r="A135" s="317" t="s">
        <v>874</v>
      </c>
      <c r="B135" s="17"/>
      <c r="C135" s="326">
        <v>0</v>
      </c>
      <c r="D135" s="80">
        <v>1.0740000000000001</v>
      </c>
      <c r="E135" s="81">
        <v>7.0999999999999994E-2</v>
      </c>
      <c r="F135" s="82">
        <v>2E-3</v>
      </c>
      <c r="G135" s="318">
        <v>994.32</v>
      </c>
      <c r="H135" s="318">
        <v>1.84</v>
      </c>
      <c r="I135" s="321">
        <v>2.2599999999999998</v>
      </c>
      <c r="J135" s="25">
        <v>3.1E-2</v>
      </c>
      <c r="K135" s="31"/>
      <c r="L135" s="31"/>
      <c r="M135" s="42"/>
      <c r="N135" s="42"/>
      <c r="O135" s="42"/>
      <c r="P135" s="42"/>
      <c r="Q135" s="42"/>
      <c r="R135" s="42"/>
      <c r="S135" s="42"/>
      <c r="T135" s="42"/>
    </row>
    <row r="136" spans="1:20" ht="35.049999999999997" customHeight="1" x14ac:dyDescent="0.3">
      <c r="A136" s="317" t="s">
        <v>875</v>
      </c>
      <c r="B136" s="17"/>
      <c r="C136" s="326">
        <v>0</v>
      </c>
      <c r="D136" s="80">
        <v>1.0740000000000001</v>
      </c>
      <c r="E136" s="81">
        <v>7.0999999999999994E-2</v>
      </c>
      <c r="F136" s="82">
        <v>2E-3</v>
      </c>
      <c r="G136" s="318">
        <v>1835.19</v>
      </c>
      <c r="H136" s="318">
        <v>1.84</v>
      </c>
      <c r="I136" s="321">
        <v>2.2599999999999998</v>
      </c>
      <c r="J136" s="25">
        <v>3.1E-2</v>
      </c>
      <c r="K136" s="31"/>
      <c r="L136" s="31"/>
      <c r="M136" s="42"/>
      <c r="N136" s="42"/>
      <c r="O136" s="42"/>
      <c r="P136" s="42"/>
      <c r="Q136" s="42"/>
      <c r="R136" s="42"/>
      <c r="S136" s="42"/>
      <c r="T136" s="42"/>
    </row>
    <row r="137" spans="1:20" ht="35.049999999999997" customHeight="1" x14ac:dyDescent="0.3">
      <c r="A137" s="317" t="s">
        <v>876</v>
      </c>
      <c r="B137" s="17"/>
      <c r="C137" s="326">
        <v>0</v>
      </c>
      <c r="D137" s="80">
        <v>1.0740000000000001</v>
      </c>
      <c r="E137" s="81">
        <v>7.0999999999999994E-2</v>
      </c>
      <c r="F137" s="82">
        <v>2E-3</v>
      </c>
      <c r="G137" s="318">
        <v>5968.3</v>
      </c>
      <c r="H137" s="318">
        <v>1.84</v>
      </c>
      <c r="I137" s="321">
        <v>2.2599999999999998</v>
      </c>
      <c r="J137" s="25">
        <v>3.1E-2</v>
      </c>
      <c r="K137" s="31"/>
      <c r="L137" s="31"/>
      <c r="M137" s="42"/>
      <c r="N137" s="42"/>
      <c r="O137" s="42"/>
      <c r="P137" s="42"/>
      <c r="Q137" s="42"/>
      <c r="R137" s="42"/>
      <c r="S137" s="42"/>
      <c r="T137" s="42"/>
    </row>
    <row r="138" spans="1:20" ht="35.049999999999997" customHeight="1" x14ac:dyDescent="0.3">
      <c r="A138" s="317" t="s">
        <v>583</v>
      </c>
      <c r="B138" s="17"/>
      <c r="C138" s="326" t="s">
        <v>608</v>
      </c>
      <c r="D138" s="83">
        <v>2.8460000000000001</v>
      </c>
      <c r="E138" s="84">
        <v>0.68</v>
      </c>
      <c r="F138" s="82">
        <v>0.50900000000000001</v>
      </c>
      <c r="G138" s="319"/>
      <c r="H138" s="319"/>
      <c r="I138" s="320"/>
      <c r="J138" s="26"/>
      <c r="K138" s="31"/>
      <c r="L138" s="31"/>
      <c r="M138" s="42"/>
      <c r="N138" s="42"/>
      <c r="O138" s="42"/>
      <c r="P138" s="42"/>
      <c r="Q138" s="42"/>
      <c r="R138" s="42"/>
      <c r="S138" s="42"/>
      <c r="T138" s="42"/>
    </row>
    <row r="139" spans="1:20" ht="35.049999999999997" customHeight="1" x14ac:dyDescent="0.3">
      <c r="A139" s="317" t="s">
        <v>692</v>
      </c>
      <c r="B139" s="17"/>
      <c r="C139" s="326">
        <v>0</v>
      </c>
      <c r="D139" s="80">
        <v>-1.67</v>
      </c>
      <c r="E139" s="81">
        <v>-0.2</v>
      </c>
      <c r="F139" s="82">
        <v>-0.01</v>
      </c>
      <c r="G139" s="318">
        <v>0</v>
      </c>
      <c r="H139" s="319"/>
      <c r="I139" s="320"/>
      <c r="J139" s="26"/>
      <c r="K139" s="31"/>
      <c r="L139" s="31"/>
      <c r="M139" s="42"/>
      <c r="N139" s="42"/>
      <c r="O139" s="42"/>
      <c r="P139" s="42"/>
      <c r="Q139" s="42"/>
      <c r="R139" s="42"/>
      <c r="S139" s="42"/>
      <c r="T139" s="42"/>
    </row>
    <row r="140" spans="1:20" ht="35.049999999999997" customHeight="1" x14ac:dyDescent="0.3">
      <c r="A140" s="317" t="s">
        <v>693</v>
      </c>
      <c r="B140" s="17"/>
      <c r="C140" s="326">
        <v>0</v>
      </c>
      <c r="D140" s="80">
        <v>-1.698</v>
      </c>
      <c r="E140" s="81">
        <v>-0.187</v>
      </c>
      <c r="F140" s="82">
        <v>-8.9999999999999993E-3</v>
      </c>
      <c r="G140" s="318">
        <v>0</v>
      </c>
      <c r="H140" s="319"/>
      <c r="I140" s="320"/>
      <c r="J140" s="26"/>
      <c r="K140" s="31"/>
      <c r="L140" s="31"/>
      <c r="M140" s="42"/>
      <c r="N140" s="42"/>
      <c r="O140" s="42"/>
      <c r="P140" s="42"/>
      <c r="Q140" s="42"/>
      <c r="R140" s="42"/>
      <c r="S140" s="42"/>
      <c r="T140" s="42"/>
    </row>
    <row r="141" spans="1:20" ht="35.049999999999997" customHeight="1" x14ac:dyDescent="0.3">
      <c r="A141" s="317" t="s">
        <v>694</v>
      </c>
      <c r="B141" s="17"/>
      <c r="C141" s="326">
        <v>0</v>
      </c>
      <c r="D141" s="80">
        <v>-1.67</v>
      </c>
      <c r="E141" s="81">
        <v>-0.2</v>
      </c>
      <c r="F141" s="82">
        <v>-0.01</v>
      </c>
      <c r="G141" s="318">
        <v>0</v>
      </c>
      <c r="H141" s="319"/>
      <c r="I141" s="320"/>
      <c r="J141" s="25">
        <v>6.2E-2</v>
      </c>
      <c r="K141" s="31"/>
      <c r="L141" s="31"/>
      <c r="M141" s="42"/>
      <c r="N141" s="42"/>
      <c r="O141" s="42"/>
      <c r="P141" s="42"/>
      <c r="Q141" s="42"/>
      <c r="R141" s="42"/>
      <c r="S141" s="42"/>
      <c r="T141" s="42"/>
    </row>
    <row r="142" spans="1:20" ht="35.049999999999997" customHeight="1" x14ac:dyDescent="0.3">
      <c r="A142" s="317" t="s">
        <v>695</v>
      </c>
      <c r="B142" s="17"/>
      <c r="C142" s="326">
        <v>0</v>
      </c>
      <c r="D142" s="80">
        <v>-1.698</v>
      </c>
      <c r="E142" s="81">
        <v>-0.187</v>
      </c>
      <c r="F142" s="82">
        <v>-8.9999999999999993E-3</v>
      </c>
      <c r="G142" s="318">
        <v>0</v>
      </c>
      <c r="H142" s="319"/>
      <c r="I142" s="320"/>
      <c r="J142" s="25">
        <v>0.06</v>
      </c>
      <c r="K142" s="31"/>
      <c r="L142" s="31"/>
      <c r="M142" s="42"/>
      <c r="N142" s="42"/>
      <c r="O142" s="42"/>
      <c r="P142" s="42"/>
      <c r="Q142" s="42"/>
      <c r="R142" s="42"/>
      <c r="S142" s="42"/>
      <c r="T142" s="42"/>
    </row>
    <row r="143" spans="1:20" ht="35.049999999999997" customHeight="1" x14ac:dyDescent="0.3">
      <c r="A143" s="317" t="s">
        <v>696</v>
      </c>
      <c r="B143" s="17"/>
      <c r="C143" s="326">
        <v>0</v>
      </c>
      <c r="D143" s="80">
        <v>-2.2210000000000001</v>
      </c>
      <c r="E143" s="81">
        <v>-0.16300000000000001</v>
      </c>
      <c r="F143" s="82">
        <v>-5.0000000000000001E-3</v>
      </c>
      <c r="G143" s="318">
        <v>164.64</v>
      </c>
      <c r="H143" s="319"/>
      <c r="I143" s="320"/>
      <c r="J143" s="25">
        <v>8.8999999999999996E-2</v>
      </c>
      <c r="K143" s="31"/>
      <c r="L143" s="31"/>
      <c r="M143" s="42"/>
      <c r="N143" s="42"/>
      <c r="O143" s="42"/>
      <c r="P143" s="42"/>
      <c r="Q143" s="42"/>
      <c r="R143" s="42"/>
      <c r="S143" s="42"/>
      <c r="T143" s="42"/>
    </row>
    <row r="144" spans="1:20" ht="35.049999999999997" customHeight="1" x14ac:dyDescent="0.3">
      <c r="A144" s="317" t="s">
        <v>877</v>
      </c>
      <c r="B144" s="17"/>
      <c r="C144" s="326" t="s">
        <v>630</v>
      </c>
      <c r="D144" s="80">
        <v>1.089</v>
      </c>
      <c r="E144" s="81">
        <v>0.13</v>
      </c>
      <c r="F144" s="82">
        <v>6.0000000000000001E-3</v>
      </c>
      <c r="G144" s="318">
        <v>1.74</v>
      </c>
      <c r="H144" s="319"/>
      <c r="I144" s="320"/>
      <c r="J144" s="26"/>
      <c r="K144" s="31"/>
      <c r="L144" s="31"/>
      <c r="M144" s="42"/>
      <c r="N144" s="42"/>
      <c r="O144" s="42"/>
      <c r="P144" s="42"/>
      <c r="Q144" s="42"/>
      <c r="R144" s="42"/>
      <c r="S144" s="42"/>
      <c r="T144" s="42"/>
    </row>
    <row r="145" spans="1:20" ht="35.049999999999997" customHeight="1" x14ac:dyDescent="0.3">
      <c r="A145" s="317" t="s">
        <v>878</v>
      </c>
      <c r="B145" s="17"/>
      <c r="C145" s="326">
        <v>2</v>
      </c>
      <c r="D145" s="80">
        <v>1.089</v>
      </c>
      <c r="E145" s="81">
        <v>0.13</v>
      </c>
      <c r="F145" s="82">
        <v>6.0000000000000001E-3</v>
      </c>
      <c r="G145" s="319"/>
      <c r="H145" s="319"/>
      <c r="I145" s="320"/>
      <c r="J145" s="26"/>
      <c r="K145" s="31"/>
      <c r="L145" s="31"/>
      <c r="M145" s="42"/>
      <c r="N145" s="42"/>
      <c r="O145" s="42"/>
      <c r="P145" s="42"/>
      <c r="Q145" s="42"/>
      <c r="R145" s="42"/>
      <c r="S145" s="42"/>
      <c r="T145" s="42"/>
    </row>
    <row r="146" spans="1:20" ht="35.049999999999997" customHeight="1" x14ac:dyDescent="0.3">
      <c r="A146" s="317" t="s">
        <v>879</v>
      </c>
      <c r="B146" s="17"/>
      <c r="C146" s="326" t="s">
        <v>631</v>
      </c>
      <c r="D146" s="80">
        <v>1.159</v>
      </c>
      <c r="E146" s="81">
        <v>0.13900000000000001</v>
      </c>
      <c r="F146" s="82">
        <v>7.0000000000000001E-3</v>
      </c>
      <c r="G146" s="318">
        <v>0.94</v>
      </c>
      <c r="H146" s="319"/>
      <c r="I146" s="320"/>
      <c r="J146" s="26"/>
      <c r="K146" s="31"/>
      <c r="L146" s="31"/>
      <c r="M146" s="42"/>
      <c r="N146" s="42"/>
      <c r="O146" s="42"/>
      <c r="P146" s="42"/>
      <c r="Q146" s="42"/>
      <c r="R146" s="42"/>
      <c r="S146" s="42"/>
      <c r="T146" s="42"/>
    </row>
    <row r="147" spans="1:20" ht="35.049999999999997" customHeight="1" x14ac:dyDescent="0.3">
      <c r="A147" s="317" t="s">
        <v>880</v>
      </c>
      <c r="B147" s="17"/>
      <c r="C147" s="326" t="s">
        <v>631</v>
      </c>
      <c r="D147" s="80">
        <v>1.159</v>
      </c>
      <c r="E147" s="81">
        <v>0.13900000000000001</v>
      </c>
      <c r="F147" s="82">
        <v>7.0000000000000001E-3</v>
      </c>
      <c r="G147" s="318">
        <v>1.32</v>
      </c>
      <c r="H147" s="319"/>
      <c r="I147" s="320"/>
      <c r="J147" s="26"/>
      <c r="K147" s="31"/>
      <c r="L147" s="31"/>
      <c r="M147" s="42"/>
      <c r="N147" s="42"/>
      <c r="O147" s="42"/>
      <c r="P147" s="42"/>
      <c r="Q147" s="42"/>
      <c r="R147" s="42"/>
      <c r="S147" s="42"/>
      <c r="T147" s="42"/>
    </row>
    <row r="148" spans="1:20" ht="35.049999999999997" customHeight="1" x14ac:dyDescent="0.3">
      <c r="A148" s="317" t="s">
        <v>881</v>
      </c>
      <c r="B148" s="17"/>
      <c r="C148" s="326" t="s">
        <v>631</v>
      </c>
      <c r="D148" s="80">
        <v>1.159</v>
      </c>
      <c r="E148" s="81">
        <v>0.13900000000000001</v>
      </c>
      <c r="F148" s="82">
        <v>7.0000000000000001E-3</v>
      </c>
      <c r="G148" s="318">
        <v>3.14</v>
      </c>
      <c r="H148" s="319"/>
      <c r="I148" s="320"/>
      <c r="J148" s="26"/>
      <c r="K148" s="31"/>
      <c r="L148" s="31"/>
      <c r="M148" s="42"/>
      <c r="N148" s="42"/>
      <c r="O148" s="42"/>
      <c r="P148" s="42"/>
      <c r="Q148" s="42"/>
      <c r="R148" s="42"/>
      <c r="S148" s="42"/>
      <c r="T148" s="42"/>
    </row>
    <row r="149" spans="1:20" ht="35.049999999999997" customHeight="1" x14ac:dyDescent="0.3">
      <c r="A149" s="317" t="s">
        <v>882</v>
      </c>
      <c r="B149" s="17"/>
      <c r="C149" s="326" t="s">
        <v>631</v>
      </c>
      <c r="D149" s="80">
        <v>1.159</v>
      </c>
      <c r="E149" s="81">
        <v>0.13900000000000001</v>
      </c>
      <c r="F149" s="82">
        <v>7.0000000000000001E-3</v>
      </c>
      <c r="G149" s="318">
        <v>6.51</v>
      </c>
      <c r="H149" s="319"/>
      <c r="I149" s="320"/>
      <c r="J149" s="26"/>
      <c r="K149" s="31"/>
      <c r="L149" s="31"/>
      <c r="M149" s="42"/>
      <c r="N149" s="42"/>
      <c r="O149" s="42"/>
      <c r="P149" s="42"/>
      <c r="Q149" s="42"/>
      <c r="R149" s="42"/>
      <c r="S149" s="42"/>
      <c r="T149" s="42"/>
    </row>
    <row r="150" spans="1:20" ht="35.049999999999997" customHeight="1" x14ac:dyDescent="0.3">
      <c r="A150" s="317" t="s">
        <v>883</v>
      </c>
      <c r="B150" s="17"/>
      <c r="C150" s="326" t="s">
        <v>631</v>
      </c>
      <c r="D150" s="80">
        <v>1.159</v>
      </c>
      <c r="E150" s="81">
        <v>0.13900000000000001</v>
      </c>
      <c r="F150" s="82">
        <v>7.0000000000000001E-3</v>
      </c>
      <c r="G150" s="318">
        <v>19.329999999999998</v>
      </c>
      <c r="H150" s="319"/>
      <c r="I150" s="320"/>
      <c r="J150" s="26"/>
      <c r="K150" s="31"/>
      <c r="L150" s="31"/>
      <c r="M150" s="42"/>
      <c r="N150" s="42"/>
      <c r="O150" s="42"/>
      <c r="P150" s="42"/>
      <c r="Q150" s="42"/>
      <c r="R150" s="42"/>
      <c r="S150" s="42"/>
      <c r="T150" s="42"/>
    </row>
    <row r="151" spans="1:20" ht="35.049999999999997" customHeight="1" x14ac:dyDescent="0.3">
      <c r="A151" s="317" t="s">
        <v>584</v>
      </c>
      <c r="B151" s="17"/>
      <c r="C151" s="326">
        <v>4</v>
      </c>
      <c r="D151" s="80">
        <v>1.159</v>
      </c>
      <c r="E151" s="81">
        <v>0.13900000000000001</v>
      </c>
      <c r="F151" s="82">
        <v>7.0000000000000001E-3</v>
      </c>
      <c r="G151" s="319"/>
      <c r="H151" s="319"/>
      <c r="I151" s="320"/>
      <c r="J151" s="26"/>
      <c r="K151" s="31"/>
      <c r="L151" s="31"/>
      <c r="M151" s="42"/>
      <c r="N151" s="42"/>
      <c r="O151" s="42"/>
      <c r="P151" s="42"/>
      <c r="Q151" s="42"/>
      <c r="R151" s="42"/>
      <c r="S151" s="42"/>
      <c r="T151" s="42"/>
    </row>
    <row r="152" spans="1:20" ht="35.049999999999997" customHeight="1" x14ac:dyDescent="0.3">
      <c r="A152" s="317" t="s">
        <v>884</v>
      </c>
      <c r="B152" s="17"/>
      <c r="C152" s="326">
        <v>0</v>
      </c>
      <c r="D152" s="80">
        <v>0.86299999999999999</v>
      </c>
      <c r="E152" s="81">
        <v>0.09</v>
      </c>
      <c r="F152" s="82">
        <v>4.0000000000000001E-3</v>
      </c>
      <c r="G152" s="318">
        <v>1.97</v>
      </c>
      <c r="H152" s="318">
        <v>0.44</v>
      </c>
      <c r="I152" s="321">
        <v>0.86</v>
      </c>
      <c r="J152" s="25">
        <v>2.9000000000000001E-2</v>
      </c>
      <c r="K152" s="31"/>
      <c r="L152" s="31"/>
      <c r="M152" s="42"/>
      <c r="N152" s="42"/>
      <c r="O152" s="42"/>
      <c r="P152" s="42"/>
      <c r="Q152" s="42"/>
      <c r="R152" s="42"/>
      <c r="S152" s="42"/>
      <c r="T152" s="42"/>
    </row>
    <row r="153" spans="1:20" ht="35.049999999999997" customHeight="1" x14ac:dyDescent="0.3">
      <c r="A153" s="317" t="s">
        <v>885</v>
      </c>
      <c r="B153" s="17"/>
      <c r="C153" s="326">
        <v>0</v>
      </c>
      <c r="D153" s="80">
        <v>0.86299999999999999</v>
      </c>
      <c r="E153" s="81">
        <v>0.09</v>
      </c>
      <c r="F153" s="82">
        <v>4.0000000000000001E-3</v>
      </c>
      <c r="G153" s="318">
        <v>29.38</v>
      </c>
      <c r="H153" s="318">
        <v>0.44</v>
      </c>
      <c r="I153" s="321">
        <v>0.86</v>
      </c>
      <c r="J153" s="25">
        <v>2.9000000000000001E-2</v>
      </c>
      <c r="K153" s="31"/>
      <c r="L153" s="31"/>
      <c r="M153" s="42"/>
      <c r="N153" s="42"/>
      <c r="O153" s="42"/>
      <c r="P153" s="42"/>
      <c r="Q153" s="42"/>
      <c r="R153" s="42"/>
      <c r="S153" s="42"/>
      <c r="T153" s="42"/>
    </row>
    <row r="154" spans="1:20" ht="35.049999999999997" customHeight="1" x14ac:dyDescent="0.3">
      <c r="A154" s="317" t="s">
        <v>886</v>
      </c>
      <c r="B154" s="17"/>
      <c r="C154" s="326">
        <v>0</v>
      </c>
      <c r="D154" s="80">
        <v>0.86299999999999999</v>
      </c>
      <c r="E154" s="81">
        <v>0.09</v>
      </c>
      <c r="F154" s="82">
        <v>4.0000000000000001E-3</v>
      </c>
      <c r="G154" s="318">
        <v>53.35</v>
      </c>
      <c r="H154" s="318">
        <v>0.44</v>
      </c>
      <c r="I154" s="321">
        <v>0.86</v>
      </c>
      <c r="J154" s="25">
        <v>2.9000000000000001E-2</v>
      </c>
      <c r="K154" s="31"/>
      <c r="L154" s="31"/>
      <c r="M154" s="42"/>
      <c r="N154" s="42"/>
      <c r="O154" s="42"/>
      <c r="P154" s="42"/>
      <c r="Q154" s="42"/>
      <c r="R154" s="42"/>
      <c r="S154" s="42"/>
      <c r="T154" s="42"/>
    </row>
    <row r="155" spans="1:20" ht="35.049999999999997" customHeight="1" x14ac:dyDescent="0.3">
      <c r="A155" s="317" t="s">
        <v>887</v>
      </c>
      <c r="B155" s="17"/>
      <c r="C155" s="326">
        <v>0</v>
      </c>
      <c r="D155" s="80">
        <v>0.86299999999999999</v>
      </c>
      <c r="E155" s="81">
        <v>0.09</v>
      </c>
      <c r="F155" s="82">
        <v>4.0000000000000001E-3</v>
      </c>
      <c r="G155" s="318">
        <v>81.89</v>
      </c>
      <c r="H155" s="318">
        <v>0.44</v>
      </c>
      <c r="I155" s="321">
        <v>0.86</v>
      </c>
      <c r="J155" s="25">
        <v>2.9000000000000001E-2</v>
      </c>
      <c r="K155" s="31"/>
      <c r="L155" s="31"/>
      <c r="M155" s="42"/>
      <c r="N155" s="42"/>
      <c r="O155" s="42"/>
      <c r="P155" s="42"/>
      <c r="Q155" s="42"/>
      <c r="R155" s="42"/>
      <c r="S155" s="42"/>
      <c r="T155" s="42"/>
    </row>
    <row r="156" spans="1:20" ht="35.049999999999997" customHeight="1" x14ac:dyDescent="0.3">
      <c r="A156" s="317" t="s">
        <v>888</v>
      </c>
      <c r="B156" s="17"/>
      <c r="C156" s="326">
        <v>0</v>
      </c>
      <c r="D156" s="80">
        <v>0.86299999999999999</v>
      </c>
      <c r="E156" s="81">
        <v>0.09</v>
      </c>
      <c r="F156" s="82">
        <v>4.0000000000000001E-3</v>
      </c>
      <c r="G156" s="318">
        <v>216.6</v>
      </c>
      <c r="H156" s="318">
        <v>0.44</v>
      </c>
      <c r="I156" s="321">
        <v>0.86</v>
      </c>
      <c r="J156" s="25">
        <v>2.9000000000000001E-2</v>
      </c>
      <c r="K156" s="31"/>
      <c r="L156" s="31"/>
      <c r="M156" s="42"/>
      <c r="N156" s="42"/>
      <c r="O156" s="42"/>
      <c r="P156" s="42"/>
      <c r="Q156" s="42"/>
      <c r="R156" s="42"/>
      <c r="S156" s="42"/>
      <c r="T156" s="42"/>
    </row>
    <row r="157" spans="1:20" ht="35.049999999999997" customHeight="1" x14ac:dyDescent="0.3">
      <c r="A157" s="317" t="s">
        <v>889</v>
      </c>
      <c r="B157" s="17"/>
      <c r="C157" s="326">
        <v>0</v>
      </c>
      <c r="D157" s="80">
        <v>0.88</v>
      </c>
      <c r="E157" s="81">
        <v>6.5000000000000002E-2</v>
      </c>
      <c r="F157" s="82">
        <v>2E-3</v>
      </c>
      <c r="G157" s="318">
        <v>6.88</v>
      </c>
      <c r="H157" s="318">
        <v>0.97</v>
      </c>
      <c r="I157" s="321">
        <v>1.29</v>
      </c>
      <c r="J157" s="25">
        <v>2.5999999999999999E-2</v>
      </c>
      <c r="K157" s="31"/>
      <c r="L157" s="31"/>
      <c r="M157" s="42"/>
      <c r="N157" s="42"/>
      <c r="O157" s="42"/>
      <c r="P157" s="42"/>
      <c r="Q157" s="42"/>
      <c r="R157" s="42"/>
      <c r="S157" s="42"/>
      <c r="T157" s="42"/>
    </row>
    <row r="158" spans="1:20" ht="35.049999999999997" customHeight="1" x14ac:dyDescent="0.3">
      <c r="A158" s="317" t="s">
        <v>890</v>
      </c>
      <c r="B158" s="17"/>
      <c r="C158" s="326">
        <v>0</v>
      </c>
      <c r="D158" s="80">
        <v>0.88</v>
      </c>
      <c r="E158" s="81">
        <v>6.5000000000000002E-2</v>
      </c>
      <c r="F158" s="82">
        <v>2E-3</v>
      </c>
      <c r="G158" s="318">
        <v>49.78</v>
      </c>
      <c r="H158" s="318">
        <v>0.97</v>
      </c>
      <c r="I158" s="321">
        <v>1.29</v>
      </c>
      <c r="J158" s="25">
        <v>2.5999999999999999E-2</v>
      </c>
      <c r="K158" s="31"/>
      <c r="L158" s="31"/>
      <c r="M158" s="42"/>
      <c r="N158" s="42"/>
      <c r="O158" s="42"/>
      <c r="P158" s="42"/>
      <c r="Q158" s="42"/>
      <c r="R158" s="42"/>
      <c r="S158" s="42"/>
      <c r="T158" s="42"/>
    </row>
    <row r="159" spans="1:20" ht="35.049999999999997" customHeight="1" x14ac:dyDescent="0.3">
      <c r="A159" s="317" t="s">
        <v>891</v>
      </c>
      <c r="B159" s="17"/>
      <c r="C159" s="326">
        <v>0</v>
      </c>
      <c r="D159" s="80">
        <v>0.88</v>
      </c>
      <c r="E159" s="81">
        <v>6.5000000000000002E-2</v>
      </c>
      <c r="F159" s="82">
        <v>2E-3</v>
      </c>
      <c r="G159" s="318">
        <v>87.29</v>
      </c>
      <c r="H159" s="318">
        <v>0.97</v>
      </c>
      <c r="I159" s="321">
        <v>1.29</v>
      </c>
      <c r="J159" s="25">
        <v>2.5999999999999999E-2</v>
      </c>
      <c r="K159" s="31"/>
      <c r="L159" s="31"/>
      <c r="M159" s="42"/>
      <c r="N159" s="42"/>
      <c r="O159" s="42"/>
      <c r="P159" s="42"/>
      <c r="Q159" s="42"/>
      <c r="R159" s="42"/>
      <c r="S159" s="42"/>
      <c r="T159" s="42"/>
    </row>
    <row r="160" spans="1:20" ht="35.049999999999997" customHeight="1" x14ac:dyDescent="0.3">
      <c r="A160" s="317" t="s">
        <v>892</v>
      </c>
      <c r="B160" s="17"/>
      <c r="C160" s="326">
        <v>0</v>
      </c>
      <c r="D160" s="80">
        <v>0.88</v>
      </c>
      <c r="E160" s="81">
        <v>6.5000000000000002E-2</v>
      </c>
      <c r="F160" s="82">
        <v>2E-3</v>
      </c>
      <c r="G160" s="318">
        <v>131.94999999999999</v>
      </c>
      <c r="H160" s="318">
        <v>0.97</v>
      </c>
      <c r="I160" s="321">
        <v>1.29</v>
      </c>
      <c r="J160" s="25">
        <v>2.5999999999999999E-2</v>
      </c>
      <c r="K160" s="31"/>
      <c r="L160" s="31"/>
      <c r="M160" s="42"/>
      <c r="N160" s="42"/>
      <c r="O160" s="42"/>
      <c r="P160" s="42"/>
      <c r="Q160" s="42"/>
      <c r="R160" s="42"/>
      <c r="S160" s="42"/>
      <c r="T160" s="42"/>
    </row>
    <row r="161" spans="1:20" ht="35.049999999999997" customHeight="1" x14ac:dyDescent="0.3">
      <c r="A161" s="317" t="s">
        <v>893</v>
      </c>
      <c r="B161" s="17"/>
      <c r="C161" s="326">
        <v>0</v>
      </c>
      <c r="D161" s="80">
        <v>0.88</v>
      </c>
      <c r="E161" s="81">
        <v>6.5000000000000002E-2</v>
      </c>
      <c r="F161" s="82">
        <v>2E-3</v>
      </c>
      <c r="G161" s="318">
        <v>342.77</v>
      </c>
      <c r="H161" s="318">
        <v>0.97</v>
      </c>
      <c r="I161" s="321">
        <v>1.29</v>
      </c>
      <c r="J161" s="25">
        <v>2.5999999999999999E-2</v>
      </c>
      <c r="K161" s="31"/>
      <c r="L161" s="31"/>
      <c r="M161" s="42"/>
      <c r="N161" s="42"/>
      <c r="O161" s="42"/>
      <c r="P161" s="42"/>
      <c r="Q161" s="42"/>
      <c r="R161" s="42"/>
      <c r="S161" s="42"/>
      <c r="T161" s="42"/>
    </row>
    <row r="162" spans="1:20" ht="35.049999999999997" customHeight="1" x14ac:dyDescent="0.3">
      <c r="A162" s="317" t="s">
        <v>894</v>
      </c>
      <c r="B162" s="17"/>
      <c r="C162" s="326">
        <v>0</v>
      </c>
      <c r="D162" s="80">
        <v>0.77500000000000002</v>
      </c>
      <c r="E162" s="81">
        <v>5.0999999999999997E-2</v>
      </c>
      <c r="F162" s="82">
        <v>1E-3</v>
      </c>
      <c r="G162" s="318">
        <v>35.200000000000003</v>
      </c>
      <c r="H162" s="318">
        <v>1.33</v>
      </c>
      <c r="I162" s="321">
        <v>1.63</v>
      </c>
      <c r="J162" s="25">
        <v>2.1999999999999999E-2</v>
      </c>
      <c r="K162" s="31"/>
      <c r="L162" s="31"/>
      <c r="M162" s="42"/>
      <c r="N162" s="42"/>
      <c r="O162" s="42"/>
      <c r="P162" s="42"/>
      <c r="Q162" s="42"/>
      <c r="R162" s="42"/>
      <c r="S162" s="42"/>
      <c r="T162" s="42"/>
    </row>
    <row r="163" spans="1:20" ht="35.049999999999997" customHeight="1" x14ac:dyDescent="0.3">
      <c r="A163" s="317" t="s">
        <v>895</v>
      </c>
      <c r="B163" s="17"/>
      <c r="C163" s="326">
        <v>0</v>
      </c>
      <c r="D163" s="80">
        <v>0.77500000000000002</v>
      </c>
      <c r="E163" s="81">
        <v>5.0999999999999997E-2</v>
      </c>
      <c r="F163" s="82">
        <v>1E-3</v>
      </c>
      <c r="G163" s="318">
        <v>243.41</v>
      </c>
      <c r="H163" s="318">
        <v>1.33</v>
      </c>
      <c r="I163" s="321">
        <v>1.63</v>
      </c>
      <c r="J163" s="25">
        <v>2.1999999999999999E-2</v>
      </c>
      <c r="K163" s="31"/>
      <c r="L163" s="31"/>
      <c r="M163" s="42"/>
      <c r="N163" s="42"/>
      <c r="O163" s="42"/>
      <c r="P163" s="42"/>
      <c r="Q163" s="42"/>
      <c r="R163" s="42"/>
      <c r="S163" s="42"/>
      <c r="T163" s="42"/>
    </row>
    <row r="164" spans="1:20" ht="35.049999999999997" customHeight="1" x14ac:dyDescent="0.3">
      <c r="A164" s="317" t="s">
        <v>896</v>
      </c>
      <c r="B164" s="17"/>
      <c r="C164" s="326">
        <v>0</v>
      </c>
      <c r="D164" s="80">
        <v>0.77500000000000002</v>
      </c>
      <c r="E164" s="81">
        <v>5.0999999999999997E-2</v>
      </c>
      <c r="F164" s="82">
        <v>1E-3</v>
      </c>
      <c r="G164" s="318">
        <v>717.77</v>
      </c>
      <c r="H164" s="318">
        <v>1.33</v>
      </c>
      <c r="I164" s="321">
        <v>1.63</v>
      </c>
      <c r="J164" s="25">
        <v>2.1999999999999999E-2</v>
      </c>
      <c r="K164" s="31"/>
      <c r="L164" s="31"/>
      <c r="M164" s="42"/>
      <c r="N164" s="42"/>
      <c r="O164" s="42"/>
      <c r="P164" s="42"/>
      <c r="Q164" s="42"/>
      <c r="R164" s="42"/>
      <c r="S164" s="42"/>
      <c r="T164" s="42"/>
    </row>
    <row r="165" spans="1:20" ht="35.049999999999997" customHeight="1" x14ac:dyDescent="0.3">
      <c r="A165" s="317" t="s">
        <v>897</v>
      </c>
      <c r="B165" s="17"/>
      <c r="C165" s="326">
        <v>0</v>
      </c>
      <c r="D165" s="80">
        <v>0.77500000000000002</v>
      </c>
      <c r="E165" s="81">
        <v>5.0999999999999997E-2</v>
      </c>
      <c r="F165" s="82">
        <v>1E-3</v>
      </c>
      <c r="G165" s="318">
        <v>1324.76</v>
      </c>
      <c r="H165" s="318">
        <v>1.33</v>
      </c>
      <c r="I165" s="321">
        <v>1.63</v>
      </c>
      <c r="J165" s="25">
        <v>2.1999999999999999E-2</v>
      </c>
      <c r="K165" s="31"/>
      <c r="L165" s="31"/>
      <c r="M165" s="42"/>
      <c r="N165" s="42"/>
      <c r="O165" s="42"/>
      <c r="P165" s="42"/>
      <c r="Q165" s="42"/>
      <c r="R165" s="42"/>
      <c r="S165" s="42"/>
      <c r="T165" s="42"/>
    </row>
    <row r="166" spans="1:20" ht="35.049999999999997" customHeight="1" x14ac:dyDescent="0.3">
      <c r="A166" s="317" t="s">
        <v>898</v>
      </c>
      <c r="B166" s="17"/>
      <c r="C166" s="326">
        <v>0</v>
      </c>
      <c r="D166" s="80">
        <v>0.77500000000000002</v>
      </c>
      <c r="E166" s="81">
        <v>5.0999999999999997E-2</v>
      </c>
      <c r="F166" s="82">
        <v>1E-3</v>
      </c>
      <c r="G166" s="318">
        <v>4308.28</v>
      </c>
      <c r="H166" s="318">
        <v>1.33</v>
      </c>
      <c r="I166" s="321">
        <v>1.63</v>
      </c>
      <c r="J166" s="25">
        <v>2.1999999999999999E-2</v>
      </c>
      <c r="K166" s="31"/>
      <c r="L166" s="31"/>
      <c r="M166" s="42"/>
      <c r="N166" s="42"/>
      <c r="O166" s="42"/>
      <c r="P166" s="42"/>
      <c r="Q166" s="42"/>
      <c r="R166" s="42"/>
      <c r="S166" s="42"/>
      <c r="T166" s="42"/>
    </row>
    <row r="167" spans="1:20" ht="35.049999999999997" customHeight="1" x14ac:dyDescent="0.3">
      <c r="A167" s="317" t="s">
        <v>585</v>
      </c>
      <c r="B167" s="17"/>
      <c r="C167" s="326" t="s">
        <v>608</v>
      </c>
      <c r="D167" s="83">
        <v>2.0550000000000002</v>
      </c>
      <c r="E167" s="84">
        <v>0.49099999999999999</v>
      </c>
      <c r="F167" s="82">
        <v>0.36699999999999999</v>
      </c>
      <c r="G167" s="319"/>
      <c r="H167" s="319"/>
      <c r="I167" s="320"/>
      <c r="J167" s="26"/>
      <c r="K167" s="31"/>
      <c r="L167" s="31"/>
      <c r="M167" s="42"/>
      <c r="N167" s="42"/>
      <c r="O167" s="42"/>
      <c r="P167" s="42"/>
      <c r="Q167" s="42"/>
      <c r="R167" s="42"/>
      <c r="S167" s="42"/>
      <c r="T167" s="42"/>
    </row>
    <row r="168" spans="1:20" ht="35.049999999999997" customHeight="1" x14ac:dyDescent="0.3">
      <c r="A168" s="317" t="s">
        <v>697</v>
      </c>
      <c r="B168" s="17"/>
      <c r="C168" s="326">
        <v>0</v>
      </c>
      <c r="D168" s="80">
        <v>-1.2050000000000001</v>
      </c>
      <c r="E168" s="81">
        <v>-0.14399999999999999</v>
      </c>
      <c r="F168" s="82">
        <v>-7.0000000000000001E-3</v>
      </c>
      <c r="G168" s="318">
        <v>0</v>
      </c>
      <c r="H168" s="319"/>
      <c r="I168" s="320"/>
      <c r="J168" s="26"/>
      <c r="K168" s="31"/>
      <c r="L168" s="31"/>
      <c r="M168" s="42"/>
      <c r="N168" s="42"/>
      <c r="O168" s="42"/>
      <c r="P168" s="42"/>
      <c r="Q168" s="42"/>
      <c r="R168" s="42"/>
      <c r="S168" s="42"/>
      <c r="T168" s="42"/>
    </row>
    <row r="169" spans="1:20" ht="35.049999999999997" customHeight="1" x14ac:dyDescent="0.3">
      <c r="A169" s="317" t="s">
        <v>698</v>
      </c>
      <c r="B169" s="17"/>
      <c r="C169" s="326">
        <v>0</v>
      </c>
      <c r="D169" s="80">
        <v>-1.226</v>
      </c>
      <c r="E169" s="81">
        <v>-0.13500000000000001</v>
      </c>
      <c r="F169" s="82">
        <v>-6.0000000000000001E-3</v>
      </c>
      <c r="G169" s="318">
        <v>0</v>
      </c>
      <c r="H169" s="319"/>
      <c r="I169" s="320"/>
      <c r="J169" s="26"/>
      <c r="K169" s="31"/>
      <c r="L169" s="31"/>
      <c r="M169" s="42"/>
      <c r="N169" s="42"/>
      <c r="O169" s="42"/>
      <c r="P169" s="42"/>
      <c r="Q169" s="42"/>
      <c r="R169" s="42"/>
      <c r="S169" s="42"/>
      <c r="T169" s="42"/>
    </row>
    <row r="170" spans="1:20" ht="35.049999999999997" customHeight="1" x14ac:dyDescent="0.3">
      <c r="A170" s="317" t="s">
        <v>699</v>
      </c>
      <c r="B170" s="17"/>
      <c r="C170" s="326">
        <v>0</v>
      </c>
      <c r="D170" s="80">
        <v>-1.2050000000000001</v>
      </c>
      <c r="E170" s="81">
        <v>-0.14399999999999999</v>
      </c>
      <c r="F170" s="82">
        <v>-7.0000000000000001E-3</v>
      </c>
      <c r="G170" s="318">
        <v>0</v>
      </c>
      <c r="H170" s="319"/>
      <c r="I170" s="320"/>
      <c r="J170" s="25">
        <v>4.4999999999999998E-2</v>
      </c>
      <c r="K170" s="31"/>
      <c r="L170" s="31"/>
      <c r="M170" s="42"/>
      <c r="N170" s="42"/>
      <c r="O170" s="42"/>
      <c r="P170" s="42"/>
      <c r="Q170" s="42"/>
      <c r="R170" s="42"/>
      <c r="S170" s="42"/>
      <c r="T170" s="42"/>
    </row>
    <row r="171" spans="1:20" ht="35.049999999999997" customHeight="1" x14ac:dyDescent="0.3">
      <c r="A171" s="317" t="s">
        <v>700</v>
      </c>
      <c r="B171" s="17"/>
      <c r="C171" s="326">
        <v>0</v>
      </c>
      <c r="D171" s="80">
        <v>-1.226</v>
      </c>
      <c r="E171" s="81">
        <v>-0.13500000000000001</v>
      </c>
      <c r="F171" s="82">
        <v>-6.0000000000000001E-3</v>
      </c>
      <c r="G171" s="318">
        <v>0</v>
      </c>
      <c r="H171" s="319"/>
      <c r="I171" s="320"/>
      <c r="J171" s="25">
        <v>4.2999999999999997E-2</v>
      </c>
      <c r="K171" s="31"/>
      <c r="L171" s="31"/>
      <c r="M171" s="42"/>
      <c r="N171" s="42"/>
      <c r="O171" s="42"/>
      <c r="P171" s="42"/>
      <c r="Q171" s="42"/>
      <c r="R171" s="42"/>
      <c r="S171" s="42"/>
      <c r="T171" s="42"/>
    </row>
    <row r="172" spans="1:20" ht="35.049999999999997" customHeight="1" x14ac:dyDescent="0.3">
      <c r="A172" s="317" t="s">
        <v>701</v>
      </c>
      <c r="B172" s="17"/>
      <c r="C172" s="326">
        <v>0</v>
      </c>
      <c r="D172" s="80">
        <v>-1.6040000000000001</v>
      </c>
      <c r="E172" s="81">
        <v>-0.11799999999999999</v>
      </c>
      <c r="F172" s="82">
        <v>-4.0000000000000001E-3</v>
      </c>
      <c r="G172" s="318">
        <v>118.85</v>
      </c>
      <c r="H172" s="319"/>
      <c r="I172" s="320"/>
      <c r="J172" s="25">
        <v>6.4000000000000001E-2</v>
      </c>
      <c r="K172" s="31"/>
      <c r="L172" s="31"/>
      <c r="M172" s="42"/>
      <c r="N172" s="42"/>
      <c r="O172" s="42"/>
      <c r="P172" s="42"/>
      <c r="Q172" s="42"/>
      <c r="R172" s="42"/>
      <c r="S172" s="42"/>
      <c r="T172" s="42"/>
    </row>
    <row r="173" spans="1:20" ht="35.049999999999997" customHeight="1" x14ac:dyDescent="0.3">
      <c r="A173" s="317" t="s">
        <v>899</v>
      </c>
      <c r="B173" s="17"/>
      <c r="C173" s="326" t="s">
        <v>630</v>
      </c>
      <c r="D173" s="80">
        <v>0.30199999999999999</v>
      </c>
      <c r="E173" s="81">
        <v>3.5999999999999997E-2</v>
      </c>
      <c r="F173" s="82">
        <v>2E-3</v>
      </c>
      <c r="G173" s="318">
        <v>0.55000000000000004</v>
      </c>
      <c r="H173" s="319"/>
      <c r="I173" s="320"/>
      <c r="J173" s="26"/>
      <c r="K173" s="31"/>
      <c r="L173" s="31"/>
      <c r="M173" s="42"/>
      <c r="N173" s="42"/>
      <c r="O173" s="42"/>
      <c r="P173" s="42"/>
      <c r="Q173" s="42"/>
      <c r="R173" s="42"/>
      <c r="S173" s="42"/>
      <c r="T173" s="42"/>
    </row>
    <row r="174" spans="1:20" ht="35.049999999999997" customHeight="1" x14ac:dyDescent="0.3">
      <c r="A174" s="317" t="s">
        <v>900</v>
      </c>
      <c r="B174" s="17"/>
      <c r="C174" s="326">
        <v>2</v>
      </c>
      <c r="D174" s="80">
        <v>0.30199999999999999</v>
      </c>
      <c r="E174" s="81">
        <v>3.5999999999999997E-2</v>
      </c>
      <c r="F174" s="82">
        <v>2E-3</v>
      </c>
      <c r="G174" s="319"/>
      <c r="H174" s="319"/>
      <c r="I174" s="320"/>
      <c r="J174" s="26"/>
      <c r="K174" s="31"/>
      <c r="L174" s="31"/>
      <c r="M174" s="42"/>
      <c r="N174" s="42"/>
      <c r="O174" s="42"/>
      <c r="P174" s="42"/>
      <c r="Q174" s="42"/>
      <c r="R174" s="42"/>
      <c r="S174" s="42"/>
      <c r="T174" s="42"/>
    </row>
    <row r="175" spans="1:20" ht="35.049999999999997" customHeight="1" x14ac:dyDescent="0.3">
      <c r="A175" s="317" t="s">
        <v>901</v>
      </c>
      <c r="B175" s="17"/>
      <c r="C175" s="326" t="s">
        <v>631</v>
      </c>
      <c r="D175" s="80">
        <v>0.32100000000000001</v>
      </c>
      <c r="E175" s="81">
        <v>3.7999999999999999E-2</v>
      </c>
      <c r="F175" s="82">
        <v>2E-3</v>
      </c>
      <c r="G175" s="318">
        <v>0.3</v>
      </c>
      <c r="H175" s="319"/>
      <c r="I175" s="320"/>
      <c r="J175" s="26"/>
      <c r="K175" s="31"/>
      <c r="L175" s="31"/>
      <c r="M175" s="42"/>
      <c r="N175" s="42"/>
      <c r="O175" s="42"/>
      <c r="P175" s="42"/>
      <c r="Q175" s="42"/>
      <c r="R175" s="42"/>
      <c r="S175" s="42"/>
      <c r="T175" s="42"/>
    </row>
    <row r="176" spans="1:20" ht="35.049999999999997" customHeight="1" x14ac:dyDescent="0.3">
      <c r="A176" s="317" t="s">
        <v>902</v>
      </c>
      <c r="B176" s="17"/>
      <c r="C176" s="326" t="s">
        <v>631</v>
      </c>
      <c r="D176" s="80">
        <v>0.32100000000000001</v>
      </c>
      <c r="E176" s="81">
        <v>3.7999999999999999E-2</v>
      </c>
      <c r="F176" s="82">
        <v>2E-3</v>
      </c>
      <c r="G176" s="318">
        <v>0.4</v>
      </c>
      <c r="H176" s="319"/>
      <c r="I176" s="320"/>
      <c r="J176" s="26"/>
      <c r="K176" s="31"/>
      <c r="L176" s="31"/>
      <c r="M176" s="42"/>
      <c r="N176" s="42"/>
      <c r="O176" s="42"/>
      <c r="P176" s="42"/>
      <c r="Q176" s="42"/>
      <c r="R176" s="42"/>
      <c r="S176" s="42"/>
      <c r="T176" s="42"/>
    </row>
    <row r="177" spans="1:20" ht="35.049999999999997" customHeight="1" x14ac:dyDescent="0.3">
      <c r="A177" s="317" t="s">
        <v>903</v>
      </c>
      <c r="B177" s="17"/>
      <c r="C177" s="326" t="s">
        <v>631</v>
      </c>
      <c r="D177" s="80">
        <v>0.32100000000000001</v>
      </c>
      <c r="E177" s="81">
        <v>3.7999999999999999E-2</v>
      </c>
      <c r="F177" s="82">
        <v>2E-3</v>
      </c>
      <c r="G177" s="318">
        <v>0.91</v>
      </c>
      <c r="H177" s="319"/>
      <c r="I177" s="320"/>
      <c r="J177" s="26"/>
      <c r="K177" s="31"/>
      <c r="L177" s="31"/>
      <c r="M177" s="42"/>
      <c r="N177" s="42"/>
      <c r="O177" s="42"/>
      <c r="P177" s="42"/>
      <c r="Q177" s="42"/>
      <c r="R177" s="42"/>
      <c r="S177" s="42"/>
      <c r="T177" s="42"/>
    </row>
    <row r="178" spans="1:20" ht="35.049999999999997" customHeight="1" x14ac:dyDescent="0.3">
      <c r="A178" s="317" t="s">
        <v>904</v>
      </c>
      <c r="B178" s="17"/>
      <c r="C178" s="326" t="s">
        <v>631</v>
      </c>
      <c r="D178" s="80">
        <v>0.32100000000000001</v>
      </c>
      <c r="E178" s="81">
        <v>3.7999999999999999E-2</v>
      </c>
      <c r="F178" s="82">
        <v>2E-3</v>
      </c>
      <c r="G178" s="318">
        <v>1.84</v>
      </c>
      <c r="H178" s="319"/>
      <c r="I178" s="320"/>
      <c r="J178" s="26"/>
      <c r="K178" s="31"/>
      <c r="L178" s="31"/>
      <c r="M178" s="42"/>
      <c r="N178" s="42"/>
      <c r="O178" s="42"/>
      <c r="P178" s="42"/>
      <c r="Q178" s="42"/>
      <c r="R178" s="42"/>
      <c r="S178" s="42"/>
      <c r="T178" s="42"/>
    </row>
    <row r="179" spans="1:20" ht="35.049999999999997" customHeight="1" x14ac:dyDescent="0.3">
      <c r="A179" s="317" t="s">
        <v>905</v>
      </c>
      <c r="B179" s="17"/>
      <c r="C179" s="326" t="s">
        <v>631</v>
      </c>
      <c r="D179" s="80">
        <v>0.32100000000000001</v>
      </c>
      <c r="E179" s="81">
        <v>3.7999999999999999E-2</v>
      </c>
      <c r="F179" s="82">
        <v>2E-3</v>
      </c>
      <c r="G179" s="318">
        <v>5.39</v>
      </c>
      <c r="H179" s="319"/>
      <c r="I179" s="320"/>
      <c r="J179" s="26"/>
      <c r="K179" s="31"/>
      <c r="L179" s="31"/>
      <c r="M179" s="42"/>
      <c r="N179" s="42"/>
      <c r="O179" s="42"/>
      <c r="P179" s="42"/>
      <c r="Q179" s="42"/>
      <c r="R179" s="42"/>
      <c r="S179" s="42"/>
      <c r="T179" s="42"/>
    </row>
    <row r="180" spans="1:20" ht="35.049999999999997" customHeight="1" x14ac:dyDescent="0.3">
      <c r="A180" s="317" t="s">
        <v>586</v>
      </c>
      <c r="B180" s="17"/>
      <c r="C180" s="326">
        <v>4</v>
      </c>
      <c r="D180" s="80">
        <v>0.32100000000000001</v>
      </c>
      <c r="E180" s="81">
        <v>3.7999999999999999E-2</v>
      </c>
      <c r="F180" s="82">
        <v>2E-3</v>
      </c>
      <c r="G180" s="319"/>
      <c r="H180" s="319"/>
      <c r="I180" s="320"/>
      <c r="J180" s="26"/>
      <c r="K180" s="31"/>
      <c r="L180" s="31"/>
      <c r="M180" s="42"/>
      <c r="N180" s="42"/>
      <c r="O180" s="42"/>
      <c r="P180" s="42"/>
      <c r="Q180" s="42"/>
      <c r="R180" s="42"/>
      <c r="S180" s="42"/>
      <c r="T180" s="42"/>
    </row>
    <row r="181" spans="1:20" ht="35.049999999999997" customHeight="1" x14ac:dyDescent="0.3">
      <c r="A181" s="317" t="s">
        <v>906</v>
      </c>
      <c r="B181" s="17"/>
      <c r="C181" s="326">
        <v>0</v>
      </c>
      <c r="D181" s="80">
        <v>0.23899999999999999</v>
      </c>
      <c r="E181" s="81">
        <v>2.5000000000000001E-2</v>
      </c>
      <c r="F181" s="82">
        <v>1E-3</v>
      </c>
      <c r="G181" s="318">
        <v>0.57999999999999996</v>
      </c>
      <c r="H181" s="318">
        <v>0.12</v>
      </c>
      <c r="I181" s="321">
        <v>0.24</v>
      </c>
      <c r="J181" s="25">
        <v>8.0000000000000002E-3</v>
      </c>
      <c r="K181" s="31"/>
      <c r="L181" s="31"/>
      <c r="M181" s="42"/>
      <c r="N181" s="42"/>
      <c r="O181" s="42"/>
      <c r="P181" s="42"/>
      <c r="Q181" s="42"/>
      <c r="R181" s="42"/>
      <c r="S181" s="42"/>
      <c r="T181" s="42"/>
    </row>
    <row r="182" spans="1:20" ht="35.049999999999997" customHeight="1" x14ac:dyDescent="0.3">
      <c r="A182" s="317" t="s">
        <v>907</v>
      </c>
      <c r="B182" s="17"/>
      <c r="C182" s="326">
        <v>0</v>
      </c>
      <c r="D182" s="80">
        <v>0.23899999999999999</v>
      </c>
      <c r="E182" s="81">
        <v>2.5000000000000001E-2</v>
      </c>
      <c r="F182" s="82">
        <v>1E-3</v>
      </c>
      <c r="G182" s="318">
        <v>8.17</v>
      </c>
      <c r="H182" s="318">
        <v>0.12</v>
      </c>
      <c r="I182" s="321">
        <v>0.24</v>
      </c>
      <c r="J182" s="25">
        <v>8.0000000000000002E-3</v>
      </c>
      <c r="K182" s="31"/>
      <c r="L182" s="31"/>
      <c r="M182" s="42"/>
      <c r="N182" s="42"/>
      <c r="O182" s="42"/>
      <c r="P182" s="42"/>
      <c r="Q182" s="42"/>
      <c r="R182" s="42"/>
      <c r="S182" s="42"/>
      <c r="T182" s="42"/>
    </row>
    <row r="183" spans="1:20" ht="35.049999999999997" customHeight="1" x14ac:dyDescent="0.3">
      <c r="A183" s="317" t="s">
        <v>908</v>
      </c>
      <c r="B183" s="17"/>
      <c r="C183" s="326">
        <v>0</v>
      </c>
      <c r="D183" s="80">
        <v>0.23899999999999999</v>
      </c>
      <c r="E183" s="81">
        <v>2.5000000000000001E-2</v>
      </c>
      <c r="F183" s="82">
        <v>1E-3</v>
      </c>
      <c r="G183" s="318">
        <v>14.81</v>
      </c>
      <c r="H183" s="318">
        <v>0.12</v>
      </c>
      <c r="I183" s="321">
        <v>0.24</v>
      </c>
      <c r="J183" s="25">
        <v>8.0000000000000002E-3</v>
      </c>
      <c r="K183" s="31"/>
      <c r="L183" s="31"/>
      <c r="M183" s="42"/>
      <c r="N183" s="42"/>
      <c r="O183" s="42"/>
      <c r="P183" s="42"/>
      <c r="Q183" s="42"/>
      <c r="R183" s="42"/>
      <c r="S183" s="42"/>
      <c r="T183" s="42"/>
    </row>
    <row r="184" spans="1:20" ht="35.049999999999997" customHeight="1" x14ac:dyDescent="0.3">
      <c r="A184" s="317" t="s">
        <v>909</v>
      </c>
      <c r="B184" s="17"/>
      <c r="C184" s="326">
        <v>0</v>
      </c>
      <c r="D184" s="80">
        <v>0.23899999999999999</v>
      </c>
      <c r="E184" s="81">
        <v>2.5000000000000001E-2</v>
      </c>
      <c r="F184" s="82">
        <v>1E-3</v>
      </c>
      <c r="G184" s="318">
        <v>22.71</v>
      </c>
      <c r="H184" s="318">
        <v>0.12</v>
      </c>
      <c r="I184" s="321">
        <v>0.24</v>
      </c>
      <c r="J184" s="25">
        <v>8.0000000000000002E-3</v>
      </c>
      <c r="K184" s="31"/>
      <c r="L184" s="31"/>
      <c r="M184" s="42"/>
      <c r="N184" s="42"/>
      <c r="O184" s="42"/>
      <c r="P184" s="42"/>
      <c r="Q184" s="42"/>
      <c r="R184" s="42"/>
      <c r="S184" s="42"/>
      <c r="T184" s="42"/>
    </row>
    <row r="185" spans="1:20" ht="35.049999999999997" customHeight="1" x14ac:dyDescent="0.3">
      <c r="A185" s="317" t="s">
        <v>910</v>
      </c>
      <c r="B185" s="17"/>
      <c r="C185" s="326">
        <v>0</v>
      </c>
      <c r="D185" s="80">
        <v>0.23899999999999999</v>
      </c>
      <c r="E185" s="81">
        <v>2.5000000000000001E-2</v>
      </c>
      <c r="F185" s="82">
        <v>1E-3</v>
      </c>
      <c r="G185" s="318">
        <v>60.01</v>
      </c>
      <c r="H185" s="318">
        <v>0.12</v>
      </c>
      <c r="I185" s="321">
        <v>0.24</v>
      </c>
      <c r="J185" s="25">
        <v>8.0000000000000002E-3</v>
      </c>
      <c r="K185" s="31"/>
      <c r="L185" s="31"/>
      <c r="M185" s="42"/>
      <c r="N185" s="42"/>
      <c r="O185" s="42"/>
      <c r="P185" s="42"/>
      <c r="Q185" s="42"/>
      <c r="R185" s="42"/>
      <c r="S185" s="42"/>
      <c r="T185" s="42"/>
    </row>
    <row r="186" spans="1:20" ht="35.049999999999997" customHeight="1" x14ac:dyDescent="0.3">
      <c r="A186" s="317" t="s">
        <v>911</v>
      </c>
      <c r="B186" s="17"/>
      <c r="C186" s="326">
        <v>0</v>
      </c>
      <c r="D186" s="80">
        <v>0.24399999999999999</v>
      </c>
      <c r="E186" s="81">
        <v>1.7999999999999999E-2</v>
      </c>
      <c r="F186" s="82">
        <v>1E-3</v>
      </c>
      <c r="G186" s="318">
        <v>1.94</v>
      </c>
      <c r="H186" s="318">
        <v>0.27</v>
      </c>
      <c r="I186" s="321">
        <v>0.36</v>
      </c>
      <c r="J186" s="25">
        <v>7.0000000000000001E-3</v>
      </c>
      <c r="K186" s="31"/>
      <c r="L186" s="31"/>
      <c r="M186" s="42"/>
      <c r="N186" s="42"/>
      <c r="O186" s="42"/>
      <c r="P186" s="42"/>
      <c r="Q186" s="42"/>
      <c r="R186" s="42"/>
      <c r="S186" s="42"/>
      <c r="T186" s="42"/>
    </row>
    <row r="187" spans="1:20" ht="35.049999999999997" customHeight="1" x14ac:dyDescent="0.3">
      <c r="A187" s="317" t="s">
        <v>912</v>
      </c>
      <c r="B187" s="17"/>
      <c r="C187" s="326">
        <v>0</v>
      </c>
      <c r="D187" s="80">
        <v>0.24399999999999999</v>
      </c>
      <c r="E187" s="81">
        <v>1.7999999999999999E-2</v>
      </c>
      <c r="F187" s="82">
        <v>1E-3</v>
      </c>
      <c r="G187" s="318">
        <v>13.82</v>
      </c>
      <c r="H187" s="318">
        <v>0.27</v>
      </c>
      <c r="I187" s="321">
        <v>0.36</v>
      </c>
      <c r="J187" s="25">
        <v>7.0000000000000001E-3</v>
      </c>
      <c r="K187" s="31"/>
      <c r="L187" s="31"/>
      <c r="M187" s="42"/>
      <c r="N187" s="42"/>
      <c r="O187" s="42"/>
      <c r="P187" s="42"/>
      <c r="Q187" s="42"/>
      <c r="R187" s="42"/>
      <c r="S187" s="42"/>
      <c r="T187" s="42"/>
    </row>
    <row r="188" spans="1:20" ht="35.049999999999997" customHeight="1" x14ac:dyDescent="0.3">
      <c r="A188" s="317" t="s">
        <v>913</v>
      </c>
      <c r="B188" s="17"/>
      <c r="C188" s="326">
        <v>0</v>
      </c>
      <c r="D188" s="80">
        <v>0.24399999999999999</v>
      </c>
      <c r="E188" s="81">
        <v>1.7999999999999999E-2</v>
      </c>
      <c r="F188" s="82">
        <v>1E-3</v>
      </c>
      <c r="G188" s="318">
        <v>24.21</v>
      </c>
      <c r="H188" s="318">
        <v>0.27</v>
      </c>
      <c r="I188" s="321">
        <v>0.36</v>
      </c>
      <c r="J188" s="25">
        <v>7.0000000000000001E-3</v>
      </c>
      <c r="K188" s="31"/>
      <c r="L188" s="31"/>
      <c r="M188" s="42"/>
      <c r="N188" s="42"/>
      <c r="O188" s="42"/>
      <c r="P188" s="42"/>
      <c r="Q188" s="42"/>
      <c r="R188" s="42"/>
      <c r="S188" s="42"/>
      <c r="T188" s="42"/>
    </row>
    <row r="189" spans="1:20" ht="35.049999999999997" customHeight="1" x14ac:dyDescent="0.3">
      <c r="A189" s="317" t="s">
        <v>914</v>
      </c>
      <c r="B189" s="17"/>
      <c r="C189" s="326">
        <v>0</v>
      </c>
      <c r="D189" s="80">
        <v>0.24399999999999999</v>
      </c>
      <c r="E189" s="81">
        <v>1.7999999999999999E-2</v>
      </c>
      <c r="F189" s="82">
        <v>1E-3</v>
      </c>
      <c r="G189" s="318">
        <v>36.57</v>
      </c>
      <c r="H189" s="318">
        <v>0.27</v>
      </c>
      <c r="I189" s="321">
        <v>0.36</v>
      </c>
      <c r="J189" s="25">
        <v>7.0000000000000001E-3</v>
      </c>
      <c r="K189" s="31"/>
      <c r="L189" s="31"/>
      <c r="M189" s="42"/>
      <c r="N189" s="42"/>
      <c r="O189" s="42"/>
      <c r="P189" s="42"/>
      <c r="Q189" s="42"/>
      <c r="R189" s="42"/>
      <c r="S189" s="42"/>
      <c r="T189" s="42"/>
    </row>
    <row r="190" spans="1:20" ht="35.049999999999997" customHeight="1" x14ac:dyDescent="0.3">
      <c r="A190" s="317" t="s">
        <v>915</v>
      </c>
      <c r="B190" s="17"/>
      <c r="C190" s="326">
        <v>0</v>
      </c>
      <c r="D190" s="80">
        <v>0.24399999999999999</v>
      </c>
      <c r="E190" s="81">
        <v>1.7999999999999999E-2</v>
      </c>
      <c r="F190" s="82">
        <v>1E-3</v>
      </c>
      <c r="G190" s="318">
        <v>94.94</v>
      </c>
      <c r="H190" s="318">
        <v>0.27</v>
      </c>
      <c r="I190" s="321">
        <v>0.36</v>
      </c>
      <c r="J190" s="25">
        <v>7.0000000000000001E-3</v>
      </c>
      <c r="K190" s="31"/>
      <c r="L190" s="31"/>
      <c r="M190" s="42"/>
      <c r="N190" s="42"/>
      <c r="O190" s="42"/>
      <c r="P190" s="42"/>
      <c r="Q190" s="42"/>
      <c r="R190" s="42"/>
      <c r="S190" s="42"/>
      <c r="T190" s="42"/>
    </row>
    <row r="191" spans="1:20" ht="35.049999999999997" customHeight="1" x14ac:dyDescent="0.3">
      <c r="A191" s="317" t="s">
        <v>916</v>
      </c>
      <c r="B191" s="17"/>
      <c r="C191" s="326">
        <v>0</v>
      </c>
      <c r="D191" s="80">
        <v>0.215</v>
      </c>
      <c r="E191" s="81">
        <v>1.4E-2</v>
      </c>
      <c r="F191" s="82">
        <v>0</v>
      </c>
      <c r="G191" s="318">
        <v>9.7799999999999994</v>
      </c>
      <c r="H191" s="318">
        <v>0.37</v>
      </c>
      <c r="I191" s="321">
        <v>0.45</v>
      </c>
      <c r="J191" s="25">
        <v>6.0000000000000001E-3</v>
      </c>
      <c r="K191" s="31"/>
      <c r="L191" s="31"/>
      <c r="M191" s="42"/>
      <c r="N191" s="42"/>
      <c r="O191" s="42"/>
      <c r="P191" s="42"/>
      <c r="Q191" s="42"/>
      <c r="R191" s="42"/>
      <c r="S191" s="42"/>
      <c r="T191" s="42"/>
    </row>
    <row r="192" spans="1:20" ht="35.049999999999997" customHeight="1" x14ac:dyDescent="0.3">
      <c r="A192" s="317" t="s">
        <v>917</v>
      </c>
      <c r="B192" s="17"/>
      <c r="C192" s="326">
        <v>0</v>
      </c>
      <c r="D192" s="80">
        <v>0.215</v>
      </c>
      <c r="E192" s="81">
        <v>1.4E-2</v>
      </c>
      <c r="F192" s="82">
        <v>0</v>
      </c>
      <c r="G192" s="318">
        <v>67.430000000000007</v>
      </c>
      <c r="H192" s="318">
        <v>0.37</v>
      </c>
      <c r="I192" s="321">
        <v>0.45</v>
      </c>
      <c r="J192" s="25">
        <v>6.0000000000000001E-3</v>
      </c>
      <c r="K192" s="31"/>
      <c r="L192" s="31"/>
      <c r="M192" s="42"/>
      <c r="N192" s="42"/>
      <c r="O192" s="42"/>
      <c r="P192" s="42"/>
      <c r="Q192" s="42"/>
      <c r="R192" s="42"/>
      <c r="S192" s="42"/>
      <c r="T192" s="42"/>
    </row>
    <row r="193" spans="1:20" ht="35.049999999999997" customHeight="1" x14ac:dyDescent="0.3">
      <c r="A193" s="317" t="s">
        <v>918</v>
      </c>
      <c r="B193" s="17"/>
      <c r="C193" s="326">
        <v>0</v>
      </c>
      <c r="D193" s="80">
        <v>0.215</v>
      </c>
      <c r="E193" s="81">
        <v>1.4E-2</v>
      </c>
      <c r="F193" s="82">
        <v>0</v>
      </c>
      <c r="G193" s="318">
        <v>198.77</v>
      </c>
      <c r="H193" s="318">
        <v>0.37</v>
      </c>
      <c r="I193" s="321">
        <v>0.45</v>
      </c>
      <c r="J193" s="25">
        <v>6.0000000000000001E-3</v>
      </c>
      <c r="K193" s="31"/>
      <c r="L193" s="31"/>
      <c r="M193" s="42"/>
      <c r="N193" s="42"/>
      <c r="O193" s="42"/>
      <c r="P193" s="42"/>
      <c r="Q193" s="42"/>
      <c r="R193" s="42"/>
      <c r="S193" s="42"/>
      <c r="T193" s="42"/>
    </row>
    <row r="194" spans="1:20" ht="35.049999999999997" customHeight="1" x14ac:dyDescent="0.3">
      <c r="A194" s="317" t="s">
        <v>919</v>
      </c>
      <c r="B194" s="17"/>
      <c r="C194" s="326">
        <v>0</v>
      </c>
      <c r="D194" s="80">
        <v>0.215</v>
      </c>
      <c r="E194" s="81">
        <v>1.4E-2</v>
      </c>
      <c r="F194" s="82">
        <v>0</v>
      </c>
      <c r="G194" s="318">
        <v>366.83</v>
      </c>
      <c r="H194" s="318">
        <v>0.37</v>
      </c>
      <c r="I194" s="321">
        <v>0.45</v>
      </c>
      <c r="J194" s="25">
        <v>6.0000000000000001E-3</v>
      </c>
      <c r="K194" s="31"/>
      <c r="L194" s="31"/>
      <c r="M194" s="42"/>
      <c r="N194" s="42"/>
      <c r="O194" s="42"/>
      <c r="P194" s="42"/>
      <c r="Q194" s="42"/>
      <c r="R194" s="42"/>
      <c r="S194" s="42"/>
      <c r="T194" s="42"/>
    </row>
    <row r="195" spans="1:20" ht="35.049999999999997" customHeight="1" x14ac:dyDescent="0.3">
      <c r="A195" s="317" t="s">
        <v>920</v>
      </c>
      <c r="B195" s="17"/>
      <c r="C195" s="326">
        <v>0</v>
      </c>
      <c r="D195" s="80">
        <v>0.215</v>
      </c>
      <c r="E195" s="81">
        <v>1.4E-2</v>
      </c>
      <c r="F195" s="82">
        <v>0</v>
      </c>
      <c r="G195" s="318">
        <v>1192.9100000000001</v>
      </c>
      <c r="H195" s="318">
        <v>0.37</v>
      </c>
      <c r="I195" s="321">
        <v>0.45</v>
      </c>
      <c r="J195" s="25">
        <v>6.0000000000000001E-3</v>
      </c>
      <c r="K195" s="31"/>
      <c r="L195" s="31"/>
      <c r="M195" s="42"/>
      <c r="N195" s="42"/>
      <c r="O195" s="42"/>
      <c r="P195" s="42"/>
      <c r="Q195" s="42"/>
      <c r="R195" s="42"/>
      <c r="S195" s="42"/>
      <c r="T195" s="42"/>
    </row>
    <row r="196" spans="1:20" ht="35.049999999999997" customHeight="1" x14ac:dyDescent="0.3">
      <c r="A196" s="317" t="s">
        <v>587</v>
      </c>
      <c r="B196" s="17"/>
      <c r="C196" s="326" t="s">
        <v>608</v>
      </c>
      <c r="D196" s="83">
        <v>0.56899999999999995</v>
      </c>
      <c r="E196" s="84">
        <v>0.13600000000000001</v>
      </c>
      <c r="F196" s="82">
        <v>0.10199999999999999</v>
      </c>
      <c r="G196" s="319"/>
      <c r="H196" s="319"/>
      <c r="I196" s="320"/>
      <c r="J196" s="26"/>
      <c r="K196" s="31"/>
      <c r="L196" s="31"/>
      <c r="M196" s="42"/>
      <c r="N196" s="42"/>
      <c r="O196" s="42"/>
      <c r="P196" s="42"/>
      <c r="Q196" s="42"/>
      <c r="R196" s="42"/>
      <c r="S196" s="42"/>
      <c r="T196" s="42"/>
    </row>
    <row r="197" spans="1:20" ht="35.049999999999997" customHeight="1" x14ac:dyDescent="0.3">
      <c r="A197" s="317" t="s">
        <v>702</v>
      </c>
      <c r="B197" s="17"/>
      <c r="C197" s="326">
        <v>0</v>
      </c>
      <c r="D197" s="80">
        <v>-0.33400000000000002</v>
      </c>
      <c r="E197" s="81">
        <v>-0.04</v>
      </c>
      <c r="F197" s="82">
        <v>-2E-3</v>
      </c>
      <c r="G197" s="318">
        <v>0</v>
      </c>
      <c r="H197" s="319"/>
      <c r="I197" s="320"/>
      <c r="J197" s="26"/>
      <c r="K197" s="31"/>
      <c r="L197" s="31"/>
      <c r="M197" s="42"/>
      <c r="N197" s="42"/>
      <c r="O197" s="42"/>
      <c r="P197" s="42"/>
      <c r="Q197" s="42"/>
      <c r="R197" s="42"/>
      <c r="S197" s="42"/>
      <c r="T197" s="42"/>
    </row>
    <row r="198" spans="1:20" ht="35.049999999999997" customHeight="1" x14ac:dyDescent="0.3">
      <c r="A198" s="317" t="s">
        <v>703</v>
      </c>
      <c r="B198" s="17"/>
      <c r="C198" s="326">
        <v>0</v>
      </c>
      <c r="D198" s="80">
        <v>-0.33900000000000002</v>
      </c>
      <c r="E198" s="81">
        <v>-3.6999999999999998E-2</v>
      </c>
      <c r="F198" s="82">
        <v>-2E-3</v>
      </c>
      <c r="G198" s="318">
        <v>0</v>
      </c>
      <c r="H198" s="319"/>
      <c r="I198" s="320"/>
      <c r="J198" s="26"/>
      <c r="K198" s="31"/>
      <c r="L198" s="31"/>
      <c r="M198" s="42"/>
      <c r="N198" s="42"/>
      <c r="O198" s="42"/>
      <c r="P198" s="42"/>
      <c r="Q198" s="42"/>
      <c r="R198" s="42"/>
      <c r="S198" s="42"/>
      <c r="T198" s="42"/>
    </row>
    <row r="199" spans="1:20" ht="35.049999999999997" customHeight="1" x14ac:dyDescent="0.3">
      <c r="A199" s="317" t="s">
        <v>704</v>
      </c>
      <c r="B199" s="17"/>
      <c r="C199" s="326">
        <v>0</v>
      </c>
      <c r="D199" s="80">
        <v>-0.33400000000000002</v>
      </c>
      <c r="E199" s="81">
        <v>-0.04</v>
      </c>
      <c r="F199" s="82">
        <v>-2E-3</v>
      </c>
      <c r="G199" s="318">
        <v>0</v>
      </c>
      <c r="H199" s="319"/>
      <c r="I199" s="320"/>
      <c r="J199" s="25">
        <v>1.2E-2</v>
      </c>
      <c r="K199" s="31"/>
      <c r="L199" s="31"/>
      <c r="M199" s="42"/>
      <c r="N199" s="42"/>
      <c r="O199" s="42"/>
      <c r="P199" s="42"/>
      <c r="Q199" s="42"/>
      <c r="R199" s="42"/>
      <c r="S199" s="42"/>
      <c r="T199" s="42"/>
    </row>
    <row r="200" spans="1:20" ht="35.049999999999997" customHeight="1" x14ac:dyDescent="0.3">
      <c r="A200" s="317" t="s">
        <v>705</v>
      </c>
      <c r="B200" s="17"/>
      <c r="C200" s="326">
        <v>0</v>
      </c>
      <c r="D200" s="80">
        <v>-0.33900000000000002</v>
      </c>
      <c r="E200" s="81">
        <v>-3.6999999999999998E-2</v>
      </c>
      <c r="F200" s="82">
        <v>-2E-3</v>
      </c>
      <c r="G200" s="318">
        <v>0</v>
      </c>
      <c r="H200" s="319"/>
      <c r="I200" s="320"/>
      <c r="J200" s="25">
        <v>1.2E-2</v>
      </c>
      <c r="K200" s="31"/>
      <c r="L200" s="31"/>
      <c r="M200" s="42"/>
      <c r="N200" s="42"/>
      <c r="O200" s="42"/>
      <c r="P200" s="42"/>
      <c r="Q200" s="42"/>
      <c r="R200" s="42"/>
      <c r="S200" s="42"/>
      <c r="T200" s="42"/>
    </row>
    <row r="201" spans="1:20" ht="35.049999999999997" customHeight="1" x14ac:dyDescent="0.3">
      <c r="A201" s="317" t="s">
        <v>706</v>
      </c>
      <c r="B201" s="17"/>
      <c r="C201" s="326">
        <v>0</v>
      </c>
      <c r="D201" s="80">
        <v>-0.44400000000000001</v>
      </c>
      <c r="E201" s="81">
        <v>-3.3000000000000002E-2</v>
      </c>
      <c r="F201" s="82">
        <v>-1E-3</v>
      </c>
      <c r="G201" s="318">
        <v>32.909999999999997</v>
      </c>
      <c r="H201" s="319"/>
      <c r="I201" s="320"/>
      <c r="J201" s="25">
        <v>1.7999999999999999E-2</v>
      </c>
      <c r="K201" s="31"/>
      <c r="L201" s="31"/>
      <c r="M201" s="42"/>
      <c r="N201" s="42"/>
      <c r="O201" s="42"/>
      <c r="P201" s="42"/>
      <c r="Q201" s="42"/>
      <c r="R201" s="42"/>
      <c r="S201" s="42"/>
      <c r="T201" s="42"/>
    </row>
    <row r="202" spans="1:20" ht="27.75" customHeight="1" x14ac:dyDescent="0.3">
      <c r="K202" s="31"/>
      <c r="L202" s="31"/>
      <c r="M202" s="42"/>
      <c r="N202" s="42"/>
      <c r="O202" s="42"/>
      <c r="P202" s="42"/>
      <c r="Q202" s="42"/>
      <c r="R202" s="42"/>
      <c r="S202" s="42"/>
      <c r="T202" s="42"/>
    </row>
  </sheetData>
  <mergeCells count="11">
    <mergeCell ref="F8:G8"/>
    <mergeCell ref="F9:G9"/>
    <mergeCell ref="F10:G10"/>
    <mergeCell ref="B10:D10"/>
    <mergeCell ref="H10:J10"/>
    <mergeCell ref="F7:G7"/>
    <mergeCell ref="A2:J2"/>
    <mergeCell ref="A4:D4"/>
    <mergeCell ref="F4:J4"/>
    <mergeCell ref="F5:G5"/>
    <mergeCell ref="F6:G6"/>
  </mergeCells>
  <hyperlinks>
    <hyperlink ref="A1" location="Overview!A1" display="Back to Overview" xr:uid="{25D52DA5-BE6A-41CC-9808-8462E45BEAB8}"/>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pageSetUpPr fitToPage="1"/>
  </sheetPr>
  <dimension ref="A1:M201"/>
  <sheetViews>
    <sheetView topLeftCell="A184" zoomScale="50" zoomScaleNormal="50" zoomScaleSheetLayoutView="85" workbookViewId="0">
      <selection activeCell="G10" sqref="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1"/>
      <c r="F1" s="1"/>
      <c r="G1" s="1"/>
      <c r="H1" s="1"/>
      <c r="I1" s="3"/>
      <c r="J1" s="1"/>
      <c r="K1" s="1"/>
    </row>
    <row r="2" spans="1:13" ht="40" customHeight="1" x14ac:dyDescent="0.3">
      <c r="A2" s="527" t="str">
        <f>Overview!B4&amp;" - Effective from "&amp;Overview!D4&amp;" - Final LDNO tariffs in UKPN SPN Area (GSP Group_J)"</f>
        <v>Indigo Power Limited - Effective from 1 April 2022 - Final LDNO tariffs in UKPN SPN Area (GSP Group_J)</v>
      </c>
      <c r="B2" s="527"/>
      <c r="C2" s="527"/>
      <c r="D2" s="527"/>
      <c r="E2" s="527"/>
      <c r="F2" s="527"/>
      <c r="G2" s="527"/>
      <c r="H2" s="527"/>
      <c r="I2" s="527"/>
      <c r="J2" s="527"/>
    </row>
    <row r="3" spans="1:13" ht="40" customHeight="1" x14ac:dyDescent="0.3">
      <c r="A3" s="47"/>
      <c r="B3" s="47"/>
      <c r="C3" s="47"/>
      <c r="D3" s="47"/>
      <c r="E3" s="47"/>
      <c r="F3" s="47"/>
      <c r="G3" s="47"/>
      <c r="H3" s="47"/>
      <c r="I3" s="47"/>
      <c r="J3" s="47"/>
    </row>
    <row r="4" spans="1:13" ht="40" customHeight="1" x14ac:dyDescent="0.3">
      <c r="A4" s="433" t="s">
        <v>308</v>
      </c>
      <c r="B4" s="433"/>
      <c r="C4" s="433"/>
      <c r="D4" s="433"/>
      <c r="E4" s="51"/>
      <c r="F4" s="433" t="s">
        <v>307</v>
      </c>
      <c r="G4" s="433"/>
      <c r="H4" s="433"/>
      <c r="I4" s="433"/>
      <c r="J4" s="433"/>
      <c r="L4" s="3"/>
    </row>
    <row r="5" spans="1:13" ht="40" customHeight="1" x14ac:dyDescent="0.3">
      <c r="A5" s="378" t="s">
        <v>13</v>
      </c>
      <c r="B5" s="248" t="s">
        <v>299</v>
      </c>
      <c r="C5" s="173" t="s">
        <v>300</v>
      </c>
      <c r="D5" s="43" t="s">
        <v>301</v>
      </c>
      <c r="E5" s="46"/>
      <c r="F5" s="430"/>
      <c r="G5" s="431"/>
      <c r="H5" s="44" t="s">
        <v>305</v>
      </c>
      <c r="I5" s="45" t="s">
        <v>306</v>
      </c>
      <c r="J5" s="43" t="s">
        <v>301</v>
      </c>
      <c r="K5" s="46"/>
      <c r="L5" s="3"/>
      <c r="M5" s="3"/>
    </row>
    <row r="6" spans="1:13" ht="40" customHeight="1" x14ac:dyDescent="0.3">
      <c r="A6" s="102" t="str">
        <f>'Annex 1 LV and HV charges_J'!A6</f>
        <v>Monday to Friday 
(Including Bank Holidays)
All Year</v>
      </c>
      <c r="B6" s="241" t="str">
        <f>'Annex 1 LV and HV charges_J'!B6</f>
        <v>16:00 - 19:00</v>
      </c>
      <c r="C6" s="241" t="str">
        <f>'Annex 1 LV and HV charges_J'!C6</f>
        <v>07:00 - 16:00
19:00 - 23:00</v>
      </c>
      <c r="D6" s="85" t="str">
        <f>'Annex 1 LV and HV charges_J'!E6</f>
        <v>00:00 - 07:00
23:00 - 24:00</v>
      </c>
      <c r="E6" s="46"/>
      <c r="F6" s="437" t="str">
        <f>'Annex 1 LV and HV charges_J'!G6</f>
        <v>Monday to Friday 
(Including Bank Holidays)
November to February Inclusive</v>
      </c>
      <c r="G6" s="438" t="str">
        <f>'Annex 1 LV and HV charges_J'!H6</f>
        <v/>
      </c>
      <c r="H6" s="241" t="str">
        <f>'Annex 1 LV and HV charges_J'!I6</f>
        <v>16:00 - 19:00</v>
      </c>
      <c r="I6" s="241" t="str">
        <f>'Annex 1 LV and HV charges_J'!J6</f>
        <v>07:00 - 16:00
19:00 - 23:00</v>
      </c>
      <c r="J6" s="85" t="str">
        <f>'Annex 1 LV and HV charges_J'!K6</f>
        <v>00:00 - 07:00
23:00 - 24:00</v>
      </c>
      <c r="K6" s="46"/>
      <c r="L6" s="3"/>
      <c r="M6" s="3"/>
    </row>
    <row r="7" spans="1:13" ht="40" customHeight="1" x14ac:dyDescent="0.3">
      <c r="A7" s="102" t="str">
        <f>'Annex 1 LV and HV charges_J'!A7</f>
        <v>Saturday and Sunday
All Year</v>
      </c>
      <c r="B7" s="243" t="str">
        <f>'Annex 1 LV and HV charges_J'!B7</f>
        <v/>
      </c>
      <c r="C7" s="174" t="str">
        <f>'Annex 1 LV and HV charges_J'!C7</f>
        <v/>
      </c>
      <c r="D7" s="241" t="str">
        <f>'Annex 1 LV and HV charges_J'!E7</f>
        <v>00:00 - 24:00</v>
      </c>
      <c r="E7" s="46"/>
      <c r="F7" s="437" t="str">
        <f>'Annex 1 LV and HV charges_J'!G7</f>
        <v>Monday to Friday 
(Including Bank Holidays)
March to October Inclusive</v>
      </c>
      <c r="G7" s="438" t="str">
        <f>'Annex 1 LV and HV charges_J'!H7</f>
        <v/>
      </c>
      <c r="H7" s="243" t="str">
        <f>'Annex 1 LV and HV charges_J'!I7</f>
        <v/>
      </c>
      <c r="I7" s="241" t="str">
        <f>'Annex 1 LV and HV charges_J'!J7</f>
        <v>07:00 - 23:00</v>
      </c>
      <c r="J7" s="85" t="str">
        <f>'Annex 1 LV and HV charges_J'!K7</f>
        <v>00:00 - 07:00
23:00 - 24:00</v>
      </c>
      <c r="K7" s="46"/>
      <c r="L7" s="3"/>
      <c r="M7" s="3"/>
    </row>
    <row r="8" spans="1:13" ht="40" customHeight="1" x14ac:dyDescent="0.3">
      <c r="A8" s="242" t="str">
        <f>'Annex 1 LV and HV charges_J'!A8</f>
        <v>Notes</v>
      </c>
      <c r="B8" s="437" t="str">
        <f>'Annex 1 LV and HV charges_J'!B8</f>
        <v>All times are in UK Clock time</v>
      </c>
      <c r="C8" s="446" t="str">
        <f>'Annex 1 LV and HV charges_J'!C8</f>
        <v/>
      </c>
      <c r="D8" s="438" t="str">
        <f>'Annex 1 LV and HV charges_J'!D8</f>
        <v/>
      </c>
      <c r="E8" s="46"/>
      <c r="F8" s="437" t="str">
        <f>'Annex 1 LV and HV charges_J'!G8</f>
        <v>Saturday and Sunday
All Year</v>
      </c>
      <c r="G8" s="438" t="str">
        <f>'Annex 1 LV and HV charges_J'!H8</f>
        <v/>
      </c>
      <c r="H8" s="243" t="str">
        <f>'Annex 1 LV and HV charges_J'!I8</f>
        <v/>
      </c>
      <c r="I8" s="243" t="str">
        <f>'Annex 1 LV and HV charges_J'!J8</f>
        <v/>
      </c>
      <c r="J8" s="241" t="str">
        <f>'Annex 1 LV and HV charges_J'!K8</f>
        <v>00:00 - 24:00</v>
      </c>
      <c r="K8" s="46"/>
      <c r="L8" s="3"/>
      <c r="M8" s="3"/>
    </row>
    <row r="9" spans="1:13" s="42" customFormat="1" ht="40" customHeight="1" x14ac:dyDescent="0.3">
      <c r="B9" s="46"/>
      <c r="C9" s="46"/>
      <c r="D9" s="46"/>
      <c r="E9" s="48"/>
      <c r="F9" s="458" t="str">
        <f>'Annex 1 LV and HV charges_J'!G9</f>
        <v xml:space="preserve">Notes </v>
      </c>
      <c r="G9" s="458" t="str">
        <f>'Annex 1 LV and HV charges_J'!H9</f>
        <v/>
      </c>
      <c r="H9" s="437" t="str">
        <f>'Annex 1 LV and HV charges_J'!I9</f>
        <v>All times are in UK Clock time</v>
      </c>
      <c r="I9" s="446" t="str">
        <f>'Annex 1 LV and HV charges_J'!J9</f>
        <v/>
      </c>
      <c r="J9" s="438" t="str">
        <f>'Annex 1 LV and HV charges_J'!K9</f>
        <v/>
      </c>
      <c r="K9" s="31"/>
      <c r="L9" s="31"/>
    </row>
    <row r="10" spans="1:13" s="42" customFormat="1" ht="40" customHeight="1" x14ac:dyDescent="0.3">
      <c r="A10" s="46"/>
      <c r="B10" s="46"/>
      <c r="C10" s="46"/>
      <c r="D10" s="46"/>
      <c r="E10" s="46"/>
      <c r="F10" s="49"/>
      <c r="G10" s="410" t="s">
        <v>480</v>
      </c>
      <c r="H10" s="50"/>
      <c r="I10" s="50"/>
      <c r="J10" s="50"/>
      <c r="K10" s="31"/>
      <c r="L10" s="31"/>
    </row>
    <row r="11" spans="1:13"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3" ht="35.049999999999997" customHeight="1" x14ac:dyDescent="0.3">
      <c r="A12" s="317" t="s">
        <v>777</v>
      </c>
      <c r="B12" s="24"/>
      <c r="C12" s="352" t="s">
        <v>630</v>
      </c>
      <c r="D12" s="80">
        <v>11.192</v>
      </c>
      <c r="E12" s="81">
        <v>0.49</v>
      </c>
      <c r="F12" s="82">
        <v>7.4999999999999997E-2</v>
      </c>
      <c r="G12" s="318">
        <v>16.48</v>
      </c>
      <c r="H12" s="319"/>
      <c r="I12" s="320"/>
      <c r="J12" s="26"/>
      <c r="K12" s="1"/>
    </row>
    <row r="13" spans="1:13" ht="35.049999999999997" customHeight="1" x14ac:dyDescent="0.3">
      <c r="A13" s="317" t="s">
        <v>778</v>
      </c>
      <c r="B13" s="24"/>
      <c r="C13" s="300" t="s">
        <v>567</v>
      </c>
      <c r="D13" s="80">
        <v>11.192</v>
      </c>
      <c r="E13" s="81">
        <v>0.49</v>
      </c>
      <c r="F13" s="82">
        <v>7.4999999999999997E-2</v>
      </c>
      <c r="G13" s="319"/>
      <c r="H13" s="319"/>
      <c r="I13" s="320"/>
      <c r="J13" s="26"/>
      <c r="K13" s="1"/>
    </row>
    <row r="14" spans="1:13" ht="35.049999999999997" customHeight="1" x14ac:dyDescent="0.3">
      <c r="A14" s="317" t="s">
        <v>779</v>
      </c>
      <c r="B14" s="24"/>
      <c r="C14" s="330" t="s">
        <v>631</v>
      </c>
      <c r="D14" s="80">
        <v>8.41</v>
      </c>
      <c r="E14" s="81">
        <v>0.36799999999999999</v>
      </c>
      <c r="F14" s="82">
        <v>5.7000000000000002E-2</v>
      </c>
      <c r="G14" s="318">
        <v>2.79</v>
      </c>
      <c r="H14" s="319"/>
      <c r="I14" s="320"/>
      <c r="J14" s="26"/>
      <c r="K14" s="1"/>
    </row>
    <row r="15" spans="1:13" ht="35.049999999999997" customHeight="1" x14ac:dyDescent="0.3">
      <c r="A15" s="317" t="s">
        <v>780</v>
      </c>
      <c r="B15" s="24"/>
      <c r="C15" s="330" t="s">
        <v>631</v>
      </c>
      <c r="D15" s="80">
        <v>8.41</v>
      </c>
      <c r="E15" s="81">
        <v>0.36799999999999999</v>
      </c>
      <c r="F15" s="82">
        <v>5.7000000000000002E-2</v>
      </c>
      <c r="G15" s="318">
        <v>4.5</v>
      </c>
      <c r="H15" s="319"/>
      <c r="I15" s="320"/>
      <c r="J15" s="26"/>
      <c r="K15" s="1"/>
    </row>
    <row r="16" spans="1:13" ht="35.049999999999997" customHeight="1" x14ac:dyDescent="0.3">
      <c r="A16" s="317" t="s">
        <v>781</v>
      </c>
      <c r="B16" s="24"/>
      <c r="C16" s="330" t="s">
        <v>631</v>
      </c>
      <c r="D16" s="80">
        <v>8.41</v>
      </c>
      <c r="E16" s="81">
        <v>0.36799999999999999</v>
      </c>
      <c r="F16" s="82">
        <v>5.7000000000000002E-2</v>
      </c>
      <c r="G16" s="318">
        <v>13.19</v>
      </c>
      <c r="H16" s="319"/>
      <c r="I16" s="320"/>
      <c r="J16" s="26"/>
      <c r="K16" s="1"/>
    </row>
    <row r="17" spans="1:11" ht="35.049999999999997" customHeight="1" x14ac:dyDescent="0.3">
      <c r="A17" s="317" t="s">
        <v>782</v>
      </c>
      <c r="B17" s="24"/>
      <c r="C17" s="330" t="s">
        <v>631</v>
      </c>
      <c r="D17" s="80">
        <v>8.41</v>
      </c>
      <c r="E17" s="81">
        <v>0.36799999999999999</v>
      </c>
      <c r="F17" s="82">
        <v>5.7000000000000002E-2</v>
      </c>
      <c r="G17" s="318">
        <v>28.54</v>
      </c>
      <c r="H17" s="319"/>
      <c r="I17" s="320"/>
      <c r="J17" s="26"/>
      <c r="K17" s="1"/>
    </row>
    <row r="18" spans="1:11" ht="35.049999999999997" customHeight="1" x14ac:dyDescent="0.3">
      <c r="A18" s="317" t="s">
        <v>783</v>
      </c>
      <c r="B18" s="24"/>
      <c r="C18" s="330" t="s">
        <v>631</v>
      </c>
      <c r="D18" s="80">
        <v>8.41</v>
      </c>
      <c r="E18" s="81">
        <v>0.36799999999999999</v>
      </c>
      <c r="F18" s="82">
        <v>5.7000000000000002E-2</v>
      </c>
      <c r="G18" s="318">
        <v>78.12</v>
      </c>
      <c r="H18" s="319"/>
      <c r="I18" s="320"/>
      <c r="J18" s="26"/>
      <c r="K18" s="1"/>
    </row>
    <row r="19" spans="1:11" ht="35.049999999999997" customHeight="1" x14ac:dyDescent="0.3">
      <c r="A19" s="317" t="s">
        <v>574</v>
      </c>
      <c r="B19" s="24"/>
      <c r="C19" s="300" t="s">
        <v>569</v>
      </c>
      <c r="D19" s="80">
        <v>8.41</v>
      </c>
      <c r="E19" s="81">
        <v>0.36799999999999999</v>
      </c>
      <c r="F19" s="82">
        <v>5.7000000000000002E-2</v>
      </c>
      <c r="G19" s="319"/>
      <c r="H19" s="319"/>
      <c r="I19" s="320"/>
      <c r="J19" s="26"/>
      <c r="K19" s="1"/>
    </row>
    <row r="20" spans="1:11" ht="35.049999999999997" customHeight="1" x14ac:dyDescent="0.3">
      <c r="A20" s="317" t="s">
        <v>784</v>
      </c>
      <c r="B20" s="24"/>
      <c r="C20" s="315">
        <v>0</v>
      </c>
      <c r="D20" s="80">
        <v>5.9939999999999998</v>
      </c>
      <c r="E20" s="81">
        <v>0.25800000000000001</v>
      </c>
      <c r="F20" s="82">
        <v>3.7999999999999999E-2</v>
      </c>
      <c r="G20" s="318">
        <v>7.73</v>
      </c>
      <c r="H20" s="318">
        <v>2.57</v>
      </c>
      <c r="I20" s="321">
        <v>4.93</v>
      </c>
      <c r="J20" s="25">
        <v>0.19800000000000001</v>
      </c>
      <c r="K20" s="1"/>
    </row>
    <row r="21" spans="1:11" ht="35.049999999999997" customHeight="1" x14ac:dyDescent="0.3">
      <c r="A21" s="317" t="s">
        <v>785</v>
      </c>
      <c r="B21" s="24"/>
      <c r="C21" s="315">
        <v>0</v>
      </c>
      <c r="D21" s="80">
        <v>5.9939999999999998</v>
      </c>
      <c r="E21" s="81">
        <v>0.25800000000000001</v>
      </c>
      <c r="F21" s="82">
        <v>3.7999999999999999E-2</v>
      </c>
      <c r="G21" s="318">
        <v>151.16999999999999</v>
      </c>
      <c r="H21" s="318">
        <v>2.57</v>
      </c>
      <c r="I21" s="321">
        <v>4.93</v>
      </c>
      <c r="J21" s="25">
        <v>0.19800000000000001</v>
      </c>
      <c r="K21" s="1"/>
    </row>
    <row r="22" spans="1:11" ht="35.049999999999997" customHeight="1" x14ac:dyDescent="0.3">
      <c r="A22" s="317" t="s">
        <v>786</v>
      </c>
      <c r="B22" s="24"/>
      <c r="C22" s="315">
        <v>0</v>
      </c>
      <c r="D22" s="80">
        <v>5.9939999999999998</v>
      </c>
      <c r="E22" s="81">
        <v>0.25800000000000001</v>
      </c>
      <c r="F22" s="82">
        <v>3.7999999999999999E-2</v>
      </c>
      <c r="G22" s="318">
        <v>249.42</v>
      </c>
      <c r="H22" s="318">
        <v>2.57</v>
      </c>
      <c r="I22" s="321">
        <v>4.93</v>
      </c>
      <c r="J22" s="25">
        <v>0.19800000000000001</v>
      </c>
      <c r="K22" s="1"/>
    </row>
    <row r="23" spans="1:11" ht="35.049999999999997" customHeight="1" x14ac:dyDescent="0.3">
      <c r="A23" s="317" t="s">
        <v>787</v>
      </c>
      <c r="B23" s="24"/>
      <c r="C23" s="315">
        <v>0</v>
      </c>
      <c r="D23" s="80">
        <v>5.9939999999999998</v>
      </c>
      <c r="E23" s="81">
        <v>0.25800000000000001</v>
      </c>
      <c r="F23" s="82">
        <v>3.7999999999999999E-2</v>
      </c>
      <c r="G23" s="318">
        <v>402.41</v>
      </c>
      <c r="H23" s="318">
        <v>2.57</v>
      </c>
      <c r="I23" s="321">
        <v>4.93</v>
      </c>
      <c r="J23" s="25">
        <v>0.19800000000000001</v>
      </c>
      <c r="K23" s="1"/>
    </row>
    <row r="24" spans="1:11" ht="35.049999999999997" customHeight="1" x14ac:dyDescent="0.3">
      <c r="A24" s="317" t="s">
        <v>788</v>
      </c>
      <c r="B24" s="24"/>
      <c r="C24" s="315">
        <v>0</v>
      </c>
      <c r="D24" s="80">
        <v>5.9939999999999998</v>
      </c>
      <c r="E24" s="81">
        <v>0.25800000000000001</v>
      </c>
      <c r="F24" s="82">
        <v>3.7999999999999999E-2</v>
      </c>
      <c r="G24" s="318">
        <v>886.14</v>
      </c>
      <c r="H24" s="318">
        <v>2.57</v>
      </c>
      <c r="I24" s="321">
        <v>4.93</v>
      </c>
      <c r="J24" s="25">
        <v>0.19800000000000001</v>
      </c>
      <c r="K24" s="1"/>
    </row>
    <row r="25" spans="1:11" ht="35.049999999999997" customHeight="1" x14ac:dyDescent="0.3">
      <c r="A25" s="317" t="s">
        <v>575</v>
      </c>
      <c r="B25" s="24"/>
      <c r="C25" s="315" t="s">
        <v>608</v>
      </c>
      <c r="D25" s="83">
        <v>27.187999999999999</v>
      </c>
      <c r="E25" s="84">
        <v>1.298</v>
      </c>
      <c r="F25" s="82">
        <v>0.94499999999999995</v>
      </c>
      <c r="G25" s="319"/>
      <c r="H25" s="319"/>
      <c r="I25" s="320"/>
      <c r="J25" s="26"/>
      <c r="K25" s="1"/>
    </row>
    <row r="26" spans="1:11" ht="35.049999999999997" customHeight="1" x14ac:dyDescent="0.3">
      <c r="A26" s="317" t="s">
        <v>677</v>
      </c>
      <c r="B26" s="24"/>
      <c r="C26" s="353">
        <v>0</v>
      </c>
      <c r="D26" s="80">
        <v>-9.2240000000000002</v>
      </c>
      <c r="E26" s="81">
        <v>-0.40400000000000003</v>
      </c>
      <c r="F26" s="82">
        <v>-6.2E-2</v>
      </c>
      <c r="G26" s="318">
        <v>0</v>
      </c>
      <c r="H26" s="319"/>
      <c r="I26" s="320"/>
      <c r="J26" s="26"/>
      <c r="K26" s="1"/>
    </row>
    <row r="27" spans="1:11" ht="35.049999999999997" customHeight="1" x14ac:dyDescent="0.3">
      <c r="A27" s="317" t="s">
        <v>678</v>
      </c>
      <c r="B27" s="24"/>
      <c r="C27" s="327">
        <v>0</v>
      </c>
      <c r="D27" s="80">
        <v>-9.2240000000000002</v>
      </c>
      <c r="E27" s="81">
        <v>-0.40400000000000003</v>
      </c>
      <c r="F27" s="82">
        <v>-6.2E-2</v>
      </c>
      <c r="G27" s="318">
        <v>0</v>
      </c>
      <c r="H27" s="319"/>
      <c r="I27" s="320"/>
      <c r="J27" s="25">
        <v>0.27100000000000002</v>
      </c>
      <c r="K27" s="1"/>
    </row>
    <row r="28" spans="1:11" ht="35.049999999999997" customHeight="1" x14ac:dyDescent="0.3">
      <c r="A28" s="322" t="s">
        <v>789</v>
      </c>
      <c r="B28" s="24"/>
      <c r="C28" s="352" t="s">
        <v>630</v>
      </c>
      <c r="D28" s="80">
        <v>8.6300000000000008</v>
      </c>
      <c r="E28" s="81">
        <v>0.378</v>
      </c>
      <c r="F28" s="82">
        <v>5.8000000000000003E-2</v>
      </c>
      <c r="G28" s="318">
        <v>5.45</v>
      </c>
      <c r="H28" s="319"/>
      <c r="I28" s="320"/>
      <c r="J28" s="26"/>
      <c r="K28" s="1"/>
    </row>
    <row r="29" spans="1:11" ht="35.049999999999997" customHeight="1" x14ac:dyDescent="0.3">
      <c r="A29" s="322" t="s">
        <v>790</v>
      </c>
      <c r="B29" s="24"/>
      <c r="C29" s="300" t="s">
        <v>567</v>
      </c>
      <c r="D29" s="80">
        <v>8.6300000000000008</v>
      </c>
      <c r="E29" s="81">
        <v>0.378</v>
      </c>
      <c r="F29" s="82">
        <v>5.8000000000000003E-2</v>
      </c>
      <c r="G29" s="319"/>
      <c r="H29" s="319"/>
      <c r="I29" s="320"/>
      <c r="J29" s="26"/>
      <c r="K29" s="1"/>
    </row>
    <row r="30" spans="1:11" ht="35.049999999999997" customHeight="1" x14ac:dyDescent="0.3">
      <c r="A30" s="322" t="s">
        <v>791</v>
      </c>
      <c r="B30" s="24"/>
      <c r="C30" s="330" t="s">
        <v>631</v>
      </c>
      <c r="D30" s="80">
        <v>6.484</v>
      </c>
      <c r="E30" s="81">
        <v>0.28399999999999997</v>
      </c>
      <c r="F30" s="82">
        <v>4.3999999999999997E-2</v>
      </c>
      <c r="G30" s="318">
        <v>2.16</v>
      </c>
      <c r="H30" s="319"/>
      <c r="I30" s="320"/>
      <c r="J30" s="26"/>
      <c r="K30" s="1"/>
    </row>
    <row r="31" spans="1:11" ht="35.049999999999997" customHeight="1" x14ac:dyDescent="0.3">
      <c r="A31" s="322" t="s">
        <v>792</v>
      </c>
      <c r="B31" s="24"/>
      <c r="C31" s="330" t="s">
        <v>631</v>
      </c>
      <c r="D31" s="80">
        <v>6.484</v>
      </c>
      <c r="E31" s="81">
        <v>0.28399999999999997</v>
      </c>
      <c r="F31" s="82">
        <v>4.3999999999999997E-2</v>
      </c>
      <c r="G31" s="318">
        <v>3.49</v>
      </c>
      <c r="H31" s="319"/>
      <c r="I31" s="320"/>
      <c r="J31" s="26"/>
      <c r="K31" s="1"/>
    </row>
    <row r="32" spans="1:11" ht="35.049999999999997" customHeight="1" x14ac:dyDescent="0.3">
      <c r="A32" s="322" t="s">
        <v>793</v>
      </c>
      <c r="B32" s="24"/>
      <c r="C32" s="330" t="s">
        <v>631</v>
      </c>
      <c r="D32" s="80">
        <v>6.484</v>
      </c>
      <c r="E32" s="81">
        <v>0.28399999999999997</v>
      </c>
      <c r="F32" s="82">
        <v>4.3999999999999997E-2</v>
      </c>
      <c r="G32" s="318">
        <v>10.18</v>
      </c>
      <c r="H32" s="319"/>
      <c r="I32" s="320"/>
      <c r="J32" s="26"/>
      <c r="K32" s="1"/>
    </row>
    <row r="33" spans="1:11" ht="35.049999999999997" customHeight="1" x14ac:dyDescent="0.3">
      <c r="A33" s="322" t="s">
        <v>794</v>
      </c>
      <c r="B33" s="24"/>
      <c r="C33" s="330" t="s">
        <v>631</v>
      </c>
      <c r="D33" s="80">
        <v>6.484</v>
      </c>
      <c r="E33" s="81">
        <v>0.28399999999999997</v>
      </c>
      <c r="F33" s="82">
        <v>4.3999999999999997E-2</v>
      </c>
      <c r="G33" s="318">
        <v>22.02</v>
      </c>
      <c r="H33" s="319"/>
      <c r="I33" s="320"/>
      <c r="J33" s="26"/>
      <c r="K33" s="1"/>
    </row>
    <row r="34" spans="1:11" ht="35.049999999999997" customHeight="1" x14ac:dyDescent="0.3">
      <c r="A34" s="322" t="s">
        <v>795</v>
      </c>
      <c r="B34" s="24"/>
      <c r="C34" s="330" t="s">
        <v>631</v>
      </c>
      <c r="D34" s="80">
        <v>6.484</v>
      </c>
      <c r="E34" s="81">
        <v>0.28399999999999997</v>
      </c>
      <c r="F34" s="82">
        <v>4.3999999999999997E-2</v>
      </c>
      <c r="G34" s="318">
        <v>60.25</v>
      </c>
      <c r="H34" s="319"/>
      <c r="I34" s="320"/>
      <c r="J34" s="26"/>
      <c r="K34" s="1"/>
    </row>
    <row r="35" spans="1:11" ht="35.049999999999997" customHeight="1" x14ac:dyDescent="0.3">
      <c r="A35" s="322" t="s">
        <v>576</v>
      </c>
      <c r="B35" s="24"/>
      <c r="C35" s="300" t="s">
        <v>569</v>
      </c>
      <c r="D35" s="80">
        <v>6.484</v>
      </c>
      <c r="E35" s="81">
        <v>0.28399999999999997</v>
      </c>
      <c r="F35" s="82">
        <v>4.3999999999999997E-2</v>
      </c>
      <c r="G35" s="319"/>
      <c r="H35" s="319"/>
      <c r="I35" s="320"/>
      <c r="J35" s="26"/>
      <c r="K35" s="1"/>
    </row>
    <row r="36" spans="1:11" ht="35.049999999999997" customHeight="1" x14ac:dyDescent="0.3">
      <c r="A36" s="322" t="s">
        <v>796</v>
      </c>
      <c r="B36" s="24"/>
      <c r="C36" s="315">
        <v>0</v>
      </c>
      <c r="D36" s="80">
        <v>4.6219999999999999</v>
      </c>
      <c r="E36" s="81">
        <v>0.19900000000000001</v>
      </c>
      <c r="F36" s="82">
        <v>0.03</v>
      </c>
      <c r="G36" s="318">
        <v>5.97</v>
      </c>
      <c r="H36" s="318">
        <v>1.98</v>
      </c>
      <c r="I36" s="321">
        <v>3.8</v>
      </c>
      <c r="J36" s="25">
        <v>0.153</v>
      </c>
      <c r="K36" s="1"/>
    </row>
    <row r="37" spans="1:11" ht="35.049999999999997" customHeight="1" x14ac:dyDescent="0.3">
      <c r="A37" s="322" t="s">
        <v>797</v>
      </c>
      <c r="B37" s="24"/>
      <c r="C37" s="315">
        <v>0</v>
      </c>
      <c r="D37" s="80">
        <v>4.6219999999999999</v>
      </c>
      <c r="E37" s="81">
        <v>0.19900000000000001</v>
      </c>
      <c r="F37" s="82">
        <v>0.03</v>
      </c>
      <c r="G37" s="318">
        <v>116.57</v>
      </c>
      <c r="H37" s="318">
        <v>1.98</v>
      </c>
      <c r="I37" s="321">
        <v>3.8</v>
      </c>
      <c r="J37" s="25">
        <v>0.153</v>
      </c>
      <c r="K37" s="1"/>
    </row>
    <row r="38" spans="1:11" ht="35.049999999999997" customHeight="1" x14ac:dyDescent="0.3">
      <c r="A38" s="322" t="s">
        <v>798</v>
      </c>
      <c r="B38" s="24"/>
      <c r="C38" s="315">
        <v>0</v>
      </c>
      <c r="D38" s="80">
        <v>4.6219999999999999</v>
      </c>
      <c r="E38" s="81">
        <v>0.19900000000000001</v>
      </c>
      <c r="F38" s="82">
        <v>0.03</v>
      </c>
      <c r="G38" s="318">
        <v>192.32</v>
      </c>
      <c r="H38" s="318">
        <v>1.98</v>
      </c>
      <c r="I38" s="321">
        <v>3.8</v>
      </c>
      <c r="J38" s="25">
        <v>0.153</v>
      </c>
      <c r="K38" s="1"/>
    </row>
    <row r="39" spans="1:11" ht="35.049999999999997" customHeight="1" x14ac:dyDescent="0.3">
      <c r="A39" s="322" t="s">
        <v>799</v>
      </c>
      <c r="B39" s="24"/>
      <c r="C39" s="315">
        <v>0</v>
      </c>
      <c r="D39" s="80">
        <v>4.6219999999999999</v>
      </c>
      <c r="E39" s="81">
        <v>0.19900000000000001</v>
      </c>
      <c r="F39" s="82">
        <v>0.03</v>
      </c>
      <c r="G39" s="318">
        <v>310.27999999999997</v>
      </c>
      <c r="H39" s="318">
        <v>1.98</v>
      </c>
      <c r="I39" s="321">
        <v>3.8</v>
      </c>
      <c r="J39" s="25">
        <v>0.153</v>
      </c>
      <c r="K39" s="1"/>
    </row>
    <row r="40" spans="1:11" ht="35.049999999999997" customHeight="1" x14ac:dyDescent="0.3">
      <c r="A40" s="322" t="s">
        <v>800</v>
      </c>
      <c r="B40" s="24"/>
      <c r="C40" s="315">
        <v>0</v>
      </c>
      <c r="D40" s="80">
        <v>4.6219999999999999</v>
      </c>
      <c r="E40" s="81">
        <v>0.19900000000000001</v>
      </c>
      <c r="F40" s="82">
        <v>0.03</v>
      </c>
      <c r="G40" s="318">
        <v>683.24</v>
      </c>
      <c r="H40" s="318">
        <v>1.98</v>
      </c>
      <c r="I40" s="321">
        <v>3.8</v>
      </c>
      <c r="J40" s="25">
        <v>0.153</v>
      </c>
      <c r="K40" s="1"/>
    </row>
    <row r="41" spans="1:11" ht="35.049999999999997" customHeight="1" x14ac:dyDescent="0.3">
      <c r="A41" s="322" t="s">
        <v>801</v>
      </c>
      <c r="B41" s="24"/>
      <c r="C41" s="315">
        <v>0</v>
      </c>
      <c r="D41" s="80">
        <v>4.4790000000000001</v>
      </c>
      <c r="E41" s="81">
        <v>0.186</v>
      </c>
      <c r="F41" s="82">
        <v>2.5999999999999999E-2</v>
      </c>
      <c r="G41" s="318">
        <v>6.58</v>
      </c>
      <c r="H41" s="318">
        <v>4.6399999999999997</v>
      </c>
      <c r="I41" s="321">
        <v>6.04</v>
      </c>
      <c r="J41" s="25">
        <v>0.14199999999999999</v>
      </c>
      <c r="K41" s="1"/>
    </row>
    <row r="42" spans="1:11" ht="35.049999999999997" customHeight="1" x14ac:dyDescent="0.3">
      <c r="A42" s="322" t="s">
        <v>802</v>
      </c>
      <c r="B42" s="24"/>
      <c r="C42" s="315">
        <v>0</v>
      </c>
      <c r="D42" s="80">
        <v>4.4790000000000001</v>
      </c>
      <c r="E42" s="81">
        <v>0.186</v>
      </c>
      <c r="F42" s="82">
        <v>2.5999999999999999E-2</v>
      </c>
      <c r="G42" s="318">
        <v>172.1</v>
      </c>
      <c r="H42" s="318">
        <v>4.6399999999999997</v>
      </c>
      <c r="I42" s="321">
        <v>6.04</v>
      </c>
      <c r="J42" s="25">
        <v>0.14199999999999999</v>
      </c>
      <c r="K42" s="1"/>
    </row>
    <row r="43" spans="1:11" ht="35.049999999999997" customHeight="1" x14ac:dyDescent="0.3">
      <c r="A43" s="322" t="s">
        <v>803</v>
      </c>
      <c r="B43" s="24"/>
      <c r="C43" s="315">
        <v>0</v>
      </c>
      <c r="D43" s="80">
        <v>4.4790000000000001</v>
      </c>
      <c r="E43" s="81">
        <v>0.186</v>
      </c>
      <c r="F43" s="82">
        <v>2.5999999999999999E-2</v>
      </c>
      <c r="G43" s="318">
        <v>285.47000000000003</v>
      </c>
      <c r="H43" s="318">
        <v>4.6399999999999997</v>
      </c>
      <c r="I43" s="321">
        <v>6.04</v>
      </c>
      <c r="J43" s="25">
        <v>0.14199999999999999</v>
      </c>
      <c r="K43" s="1"/>
    </row>
    <row r="44" spans="1:11" ht="35.049999999999997" customHeight="1" x14ac:dyDescent="0.3">
      <c r="A44" s="322" t="s">
        <v>804</v>
      </c>
      <c r="B44" s="24"/>
      <c r="C44" s="315">
        <v>0</v>
      </c>
      <c r="D44" s="80">
        <v>4.4790000000000001</v>
      </c>
      <c r="E44" s="81">
        <v>0.186</v>
      </c>
      <c r="F44" s="82">
        <v>2.5999999999999999E-2</v>
      </c>
      <c r="G44" s="318">
        <v>462.02</v>
      </c>
      <c r="H44" s="318">
        <v>4.6399999999999997</v>
      </c>
      <c r="I44" s="321">
        <v>6.04</v>
      </c>
      <c r="J44" s="25">
        <v>0.14199999999999999</v>
      </c>
      <c r="K44" s="1"/>
    </row>
    <row r="45" spans="1:11" ht="35.049999999999997" customHeight="1" x14ac:dyDescent="0.3">
      <c r="A45" s="322" t="s">
        <v>805</v>
      </c>
      <c r="B45" s="24"/>
      <c r="C45" s="315">
        <v>0</v>
      </c>
      <c r="D45" s="80">
        <v>4.4790000000000001</v>
      </c>
      <c r="E45" s="81">
        <v>0.186</v>
      </c>
      <c r="F45" s="82">
        <v>2.5999999999999999E-2</v>
      </c>
      <c r="G45" s="318">
        <v>1020.19</v>
      </c>
      <c r="H45" s="318">
        <v>4.6399999999999997</v>
      </c>
      <c r="I45" s="321">
        <v>6.04</v>
      </c>
      <c r="J45" s="25">
        <v>0.14199999999999999</v>
      </c>
      <c r="K45" s="1"/>
    </row>
    <row r="46" spans="1:11" ht="35.049999999999997" customHeight="1" x14ac:dyDescent="0.3">
      <c r="A46" s="322" t="s">
        <v>806</v>
      </c>
      <c r="B46" s="24"/>
      <c r="C46" s="315">
        <v>0</v>
      </c>
      <c r="D46" s="80">
        <v>4.3159999999999998</v>
      </c>
      <c r="E46" s="81">
        <v>0.17699999999999999</v>
      </c>
      <c r="F46" s="82">
        <v>2.3E-2</v>
      </c>
      <c r="G46" s="318">
        <v>98.39</v>
      </c>
      <c r="H46" s="318">
        <v>3.89</v>
      </c>
      <c r="I46" s="321">
        <v>6.03</v>
      </c>
      <c r="J46" s="25">
        <v>0.13800000000000001</v>
      </c>
      <c r="K46" s="1"/>
    </row>
    <row r="47" spans="1:11" ht="35.049999999999997" customHeight="1" x14ac:dyDescent="0.3">
      <c r="A47" s="322" t="s">
        <v>807</v>
      </c>
      <c r="B47" s="24"/>
      <c r="C47" s="315">
        <v>0</v>
      </c>
      <c r="D47" s="80">
        <v>4.3159999999999998</v>
      </c>
      <c r="E47" s="81">
        <v>0.17699999999999999</v>
      </c>
      <c r="F47" s="82">
        <v>2.3E-2</v>
      </c>
      <c r="G47" s="318">
        <v>813.68</v>
      </c>
      <c r="H47" s="318">
        <v>3.89</v>
      </c>
      <c r="I47" s="321">
        <v>6.03</v>
      </c>
      <c r="J47" s="25">
        <v>0.13800000000000001</v>
      </c>
      <c r="K47" s="1"/>
    </row>
    <row r="48" spans="1:11" ht="35.049999999999997" customHeight="1" x14ac:dyDescent="0.3">
      <c r="A48" s="322" t="s">
        <v>808</v>
      </c>
      <c r="B48" s="24"/>
      <c r="C48" s="315">
        <v>0</v>
      </c>
      <c r="D48" s="80">
        <v>4.3159999999999998</v>
      </c>
      <c r="E48" s="81">
        <v>0.17699999999999999</v>
      </c>
      <c r="F48" s="82">
        <v>2.3E-2</v>
      </c>
      <c r="G48" s="318">
        <v>4137.5600000000004</v>
      </c>
      <c r="H48" s="318">
        <v>3.89</v>
      </c>
      <c r="I48" s="321">
        <v>6.03</v>
      </c>
      <c r="J48" s="25">
        <v>0.13800000000000001</v>
      </c>
      <c r="K48" s="1"/>
    </row>
    <row r="49" spans="1:11" ht="35.049999999999997" customHeight="1" x14ac:dyDescent="0.3">
      <c r="A49" s="322" t="s">
        <v>809</v>
      </c>
      <c r="B49" s="24"/>
      <c r="C49" s="315">
        <v>0</v>
      </c>
      <c r="D49" s="80">
        <v>4.3159999999999998</v>
      </c>
      <c r="E49" s="81">
        <v>0.17699999999999999</v>
      </c>
      <c r="F49" s="82">
        <v>2.3E-2</v>
      </c>
      <c r="G49" s="318">
        <v>3618.09</v>
      </c>
      <c r="H49" s="318">
        <v>3.89</v>
      </c>
      <c r="I49" s="321">
        <v>6.03</v>
      </c>
      <c r="J49" s="25">
        <v>0.13800000000000001</v>
      </c>
      <c r="K49" s="1"/>
    </row>
    <row r="50" spans="1:11" ht="35.049999999999997" customHeight="1" x14ac:dyDescent="0.3">
      <c r="A50" s="322" t="s">
        <v>810</v>
      </c>
      <c r="B50" s="24"/>
      <c r="C50" s="315">
        <v>0</v>
      </c>
      <c r="D50" s="80">
        <v>4.3159999999999998</v>
      </c>
      <c r="E50" s="81">
        <v>0.17699999999999999</v>
      </c>
      <c r="F50" s="82">
        <v>2.3E-2</v>
      </c>
      <c r="G50" s="318">
        <v>9175.99</v>
      </c>
      <c r="H50" s="318">
        <v>3.89</v>
      </c>
      <c r="I50" s="321">
        <v>6.03</v>
      </c>
      <c r="J50" s="25">
        <v>0.13800000000000001</v>
      </c>
      <c r="K50" s="1"/>
    </row>
    <row r="51" spans="1:11" ht="35.049999999999997" customHeight="1" x14ac:dyDescent="0.3">
      <c r="A51" s="322" t="s">
        <v>577</v>
      </c>
      <c r="B51" s="24"/>
      <c r="C51" s="315" t="s">
        <v>608</v>
      </c>
      <c r="D51" s="83">
        <v>20.962</v>
      </c>
      <c r="E51" s="84">
        <v>1.0009999999999999</v>
      </c>
      <c r="F51" s="82">
        <v>0.72899999999999998</v>
      </c>
      <c r="G51" s="319"/>
      <c r="H51" s="319"/>
      <c r="I51" s="320"/>
      <c r="J51" s="26"/>
      <c r="K51" s="1"/>
    </row>
    <row r="52" spans="1:11" ht="35.049999999999997" customHeight="1" x14ac:dyDescent="0.3">
      <c r="A52" s="322" t="s">
        <v>679</v>
      </c>
      <c r="B52" s="24"/>
      <c r="C52" s="327">
        <v>0</v>
      </c>
      <c r="D52" s="80">
        <v>-9.2240000000000002</v>
      </c>
      <c r="E52" s="81">
        <v>-0.40400000000000003</v>
      </c>
      <c r="F52" s="82">
        <v>-6.2E-2</v>
      </c>
      <c r="G52" s="318">
        <v>0</v>
      </c>
      <c r="H52" s="319"/>
      <c r="I52" s="320"/>
      <c r="J52" s="26"/>
      <c r="K52" s="1"/>
    </row>
    <row r="53" spans="1:11" ht="35.049999999999997" customHeight="1" x14ac:dyDescent="0.3">
      <c r="A53" s="322" t="s">
        <v>680</v>
      </c>
      <c r="B53" s="316"/>
      <c r="C53" s="327">
        <v>0</v>
      </c>
      <c r="D53" s="80">
        <v>-8.2059999999999995</v>
      </c>
      <c r="E53" s="81">
        <v>-0.35599999999999998</v>
      </c>
      <c r="F53" s="82">
        <v>-5.3999999999999999E-2</v>
      </c>
      <c r="G53" s="318">
        <v>0</v>
      </c>
      <c r="H53" s="319"/>
      <c r="I53" s="320"/>
      <c r="J53" s="26"/>
      <c r="K53" s="1"/>
    </row>
    <row r="54" spans="1:11" ht="35.049999999999997" customHeight="1" x14ac:dyDescent="0.3">
      <c r="A54" s="322" t="s">
        <v>591</v>
      </c>
      <c r="B54" s="24"/>
      <c r="C54" s="327">
        <v>0</v>
      </c>
      <c r="D54" s="80">
        <v>-9.2240000000000002</v>
      </c>
      <c r="E54" s="81">
        <v>-0.40400000000000003</v>
      </c>
      <c r="F54" s="82">
        <v>-6.2E-2</v>
      </c>
      <c r="G54" s="318">
        <v>0</v>
      </c>
      <c r="H54" s="319"/>
      <c r="I54" s="320"/>
      <c r="J54" s="25">
        <v>0.27100000000000002</v>
      </c>
      <c r="K54" s="1"/>
    </row>
    <row r="55" spans="1:11" ht="35.049999999999997" customHeight="1" x14ac:dyDescent="0.3">
      <c r="A55" s="322" t="s">
        <v>681</v>
      </c>
      <c r="B55" s="24"/>
      <c r="C55" s="327">
        <v>0</v>
      </c>
      <c r="D55" s="80">
        <v>-8.2059999999999995</v>
      </c>
      <c r="E55" s="81">
        <v>-0.35599999999999998</v>
      </c>
      <c r="F55" s="82">
        <v>-5.3999999999999999E-2</v>
      </c>
      <c r="G55" s="318">
        <v>0</v>
      </c>
      <c r="H55" s="319"/>
      <c r="I55" s="320"/>
      <c r="J55" s="25">
        <v>0.246</v>
      </c>
      <c r="K55" s="1"/>
    </row>
    <row r="56" spans="1:11" ht="35.049999999999997" customHeight="1" x14ac:dyDescent="0.3">
      <c r="A56" s="322" t="s">
        <v>592</v>
      </c>
      <c r="B56" s="24"/>
      <c r="C56" s="327">
        <v>0</v>
      </c>
      <c r="D56" s="80">
        <v>-5.66</v>
      </c>
      <c r="E56" s="81">
        <v>-0.23499999999999999</v>
      </c>
      <c r="F56" s="82">
        <v>-3.2000000000000001E-2</v>
      </c>
      <c r="G56" s="318">
        <v>0</v>
      </c>
      <c r="H56" s="319"/>
      <c r="I56" s="320"/>
      <c r="J56" s="25">
        <v>0.19900000000000001</v>
      </c>
      <c r="K56" s="1"/>
    </row>
    <row r="57" spans="1:11" ht="35.049999999999997" customHeight="1" x14ac:dyDescent="0.3">
      <c r="A57" s="317" t="s">
        <v>811</v>
      </c>
      <c r="B57" s="24"/>
      <c r="C57" s="352" t="s">
        <v>630</v>
      </c>
      <c r="D57" s="80">
        <v>6.2690000000000001</v>
      </c>
      <c r="E57" s="81">
        <v>0.27400000000000002</v>
      </c>
      <c r="F57" s="82">
        <v>4.2000000000000003E-2</v>
      </c>
      <c r="G57" s="318">
        <v>3.99</v>
      </c>
      <c r="H57" s="319"/>
      <c r="I57" s="320"/>
      <c r="J57" s="26"/>
      <c r="K57" s="1"/>
    </row>
    <row r="58" spans="1:11" ht="35.049999999999997" customHeight="1" x14ac:dyDescent="0.3">
      <c r="A58" s="317" t="s">
        <v>812</v>
      </c>
      <c r="B58" s="24"/>
      <c r="C58" s="300" t="s">
        <v>567</v>
      </c>
      <c r="D58" s="80">
        <v>6.2690000000000001</v>
      </c>
      <c r="E58" s="81">
        <v>0.27400000000000002</v>
      </c>
      <c r="F58" s="82">
        <v>4.2000000000000003E-2</v>
      </c>
      <c r="G58" s="319"/>
      <c r="H58" s="319"/>
      <c r="I58" s="320"/>
      <c r="J58" s="26"/>
      <c r="K58" s="1"/>
    </row>
    <row r="59" spans="1:11" ht="35.049999999999997" customHeight="1" x14ac:dyDescent="0.3">
      <c r="A59" s="317" t="s">
        <v>813</v>
      </c>
      <c r="B59" s="24"/>
      <c r="C59" s="330" t="s">
        <v>631</v>
      </c>
      <c r="D59" s="80">
        <v>4.71</v>
      </c>
      <c r="E59" s="81">
        <v>0.20599999999999999</v>
      </c>
      <c r="F59" s="82">
        <v>3.2000000000000001E-2</v>
      </c>
      <c r="G59" s="318">
        <v>1.59</v>
      </c>
      <c r="H59" s="319"/>
      <c r="I59" s="320"/>
      <c r="J59" s="26"/>
      <c r="K59" s="1"/>
    </row>
    <row r="60" spans="1:11" ht="35.049999999999997" customHeight="1" x14ac:dyDescent="0.3">
      <c r="A60" s="317" t="s">
        <v>814</v>
      </c>
      <c r="B60" s="24"/>
      <c r="C60" s="330" t="s">
        <v>631</v>
      </c>
      <c r="D60" s="80">
        <v>4.71</v>
      </c>
      <c r="E60" s="81">
        <v>0.20599999999999999</v>
      </c>
      <c r="F60" s="82">
        <v>3.2000000000000001E-2</v>
      </c>
      <c r="G60" s="318">
        <v>2.5499999999999998</v>
      </c>
      <c r="H60" s="319"/>
      <c r="I60" s="320"/>
      <c r="J60" s="26"/>
      <c r="K60" s="1"/>
    </row>
    <row r="61" spans="1:11" ht="35.049999999999997" customHeight="1" x14ac:dyDescent="0.3">
      <c r="A61" s="317" t="s">
        <v>815</v>
      </c>
      <c r="B61" s="24"/>
      <c r="C61" s="330" t="s">
        <v>631</v>
      </c>
      <c r="D61" s="80">
        <v>4.71</v>
      </c>
      <c r="E61" s="81">
        <v>0.20599999999999999</v>
      </c>
      <c r="F61" s="82">
        <v>3.2000000000000001E-2</v>
      </c>
      <c r="G61" s="318">
        <v>7.42</v>
      </c>
      <c r="H61" s="319"/>
      <c r="I61" s="320"/>
      <c r="J61" s="26"/>
      <c r="K61" s="1"/>
    </row>
    <row r="62" spans="1:11" ht="35.049999999999997" customHeight="1" x14ac:dyDescent="0.3">
      <c r="A62" s="317" t="s">
        <v>816</v>
      </c>
      <c r="B62" s="24"/>
      <c r="C62" s="330" t="s">
        <v>631</v>
      </c>
      <c r="D62" s="80">
        <v>4.71</v>
      </c>
      <c r="E62" s="81">
        <v>0.20599999999999999</v>
      </c>
      <c r="F62" s="82">
        <v>3.2000000000000001E-2</v>
      </c>
      <c r="G62" s="318">
        <v>16.010000000000002</v>
      </c>
      <c r="H62" s="319"/>
      <c r="I62" s="320"/>
      <c r="J62" s="26"/>
      <c r="K62" s="1"/>
    </row>
    <row r="63" spans="1:11" ht="35.049999999999997" customHeight="1" x14ac:dyDescent="0.3">
      <c r="A63" s="317" t="s">
        <v>817</v>
      </c>
      <c r="B63" s="24"/>
      <c r="C63" s="330" t="s">
        <v>631</v>
      </c>
      <c r="D63" s="80">
        <v>4.71</v>
      </c>
      <c r="E63" s="81">
        <v>0.20599999999999999</v>
      </c>
      <c r="F63" s="82">
        <v>3.2000000000000001E-2</v>
      </c>
      <c r="G63" s="318">
        <v>43.78</v>
      </c>
      <c r="H63" s="319"/>
      <c r="I63" s="320"/>
      <c r="J63" s="26"/>
      <c r="K63" s="1"/>
    </row>
    <row r="64" spans="1:11" ht="35.049999999999997" customHeight="1" x14ac:dyDescent="0.3">
      <c r="A64" s="317" t="s">
        <v>578</v>
      </c>
      <c r="B64" s="24"/>
      <c r="C64" s="300" t="s">
        <v>569</v>
      </c>
      <c r="D64" s="80">
        <v>4.71</v>
      </c>
      <c r="E64" s="81">
        <v>0.20599999999999999</v>
      </c>
      <c r="F64" s="82">
        <v>3.2000000000000001E-2</v>
      </c>
      <c r="G64" s="319"/>
      <c r="H64" s="319"/>
      <c r="I64" s="320"/>
      <c r="J64" s="26"/>
      <c r="K64" s="1"/>
    </row>
    <row r="65" spans="1:11" ht="35.049999999999997" customHeight="1" x14ac:dyDescent="0.3">
      <c r="A65" s="317" t="s">
        <v>818</v>
      </c>
      <c r="B65" s="24"/>
      <c r="C65" s="315">
        <v>0</v>
      </c>
      <c r="D65" s="80">
        <v>3.3570000000000002</v>
      </c>
      <c r="E65" s="81">
        <v>0.14499999999999999</v>
      </c>
      <c r="F65" s="82">
        <v>2.1000000000000001E-2</v>
      </c>
      <c r="G65" s="318">
        <v>4.3600000000000003</v>
      </c>
      <c r="H65" s="318">
        <v>1.44</v>
      </c>
      <c r="I65" s="321">
        <v>2.76</v>
      </c>
      <c r="J65" s="25">
        <v>0.111</v>
      </c>
      <c r="K65" s="1"/>
    </row>
    <row r="66" spans="1:11" ht="35.049999999999997" customHeight="1" x14ac:dyDescent="0.3">
      <c r="A66" s="317" t="s">
        <v>819</v>
      </c>
      <c r="B66" s="24"/>
      <c r="C66" s="315">
        <v>0</v>
      </c>
      <c r="D66" s="80">
        <v>3.3570000000000002</v>
      </c>
      <c r="E66" s="81">
        <v>0.14499999999999999</v>
      </c>
      <c r="F66" s="82">
        <v>2.1000000000000001E-2</v>
      </c>
      <c r="G66" s="318">
        <v>84.69</v>
      </c>
      <c r="H66" s="318">
        <v>1.44</v>
      </c>
      <c r="I66" s="321">
        <v>2.76</v>
      </c>
      <c r="J66" s="25">
        <v>0.111</v>
      </c>
      <c r="K66" s="1"/>
    </row>
    <row r="67" spans="1:11" ht="35.049999999999997" customHeight="1" x14ac:dyDescent="0.3">
      <c r="A67" s="317" t="s">
        <v>820</v>
      </c>
      <c r="B67" s="24"/>
      <c r="C67" s="315">
        <v>0</v>
      </c>
      <c r="D67" s="80">
        <v>3.3570000000000002</v>
      </c>
      <c r="E67" s="81">
        <v>0.14499999999999999</v>
      </c>
      <c r="F67" s="82">
        <v>2.1000000000000001E-2</v>
      </c>
      <c r="G67" s="318">
        <v>139.72</v>
      </c>
      <c r="H67" s="318">
        <v>1.44</v>
      </c>
      <c r="I67" s="321">
        <v>2.76</v>
      </c>
      <c r="J67" s="25">
        <v>0.111</v>
      </c>
      <c r="K67" s="1"/>
    </row>
    <row r="68" spans="1:11" ht="35.049999999999997" customHeight="1" x14ac:dyDescent="0.3">
      <c r="A68" s="317" t="s">
        <v>821</v>
      </c>
      <c r="B68" s="24"/>
      <c r="C68" s="315">
        <v>0</v>
      </c>
      <c r="D68" s="80">
        <v>3.3570000000000002</v>
      </c>
      <c r="E68" s="81">
        <v>0.14499999999999999</v>
      </c>
      <c r="F68" s="82">
        <v>2.1000000000000001E-2</v>
      </c>
      <c r="G68" s="318">
        <v>225.41</v>
      </c>
      <c r="H68" s="318">
        <v>1.44</v>
      </c>
      <c r="I68" s="321">
        <v>2.76</v>
      </c>
      <c r="J68" s="25">
        <v>0.111</v>
      </c>
      <c r="K68" s="1"/>
    </row>
    <row r="69" spans="1:11" ht="35.049999999999997" customHeight="1" x14ac:dyDescent="0.3">
      <c r="A69" s="317" t="s">
        <v>822</v>
      </c>
      <c r="B69" s="24"/>
      <c r="C69" s="315">
        <v>0</v>
      </c>
      <c r="D69" s="80">
        <v>3.3570000000000002</v>
      </c>
      <c r="E69" s="81">
        <v>0.14499999999999999</v>
      </c>
      <c r="F69" s="82">
        <v>2.1000000000000001E-2</v>
      </c>
      <c r="G69" s="318">
        <v>496.34</v>
      </c>
      <c r="H69" s="318">
        <v>1.44</v>
      </c>
      <c r="I69" s="321">
        <v>2.76</v>
      </c>
      <c r="J69" s="25">
        <v>0.111</v>
      </c>
      <c r="K69" s="1"/>
    </row>
    <row r="70" spans="1:11" ht="35.049999999999997" customHeight="1" x14ac:dyDescent="0.3">
      <c r="A70" s="317" t="s">
        <v>823</v>
      </c>
      <c r="B70" s="24"/>
      <c r="C70" s="315">
        <v>0</v>
      </c>
      <c r="D70" s="80">
        <v>3.2189999999999999</v>
      </c>
      <c r="E70" s="81">
        <v>0.13400000000000001</v>
      </c>
      <c r="F70" s="82">
        <v>1.7999999999999999E-2</v>
      </c>
      <c r="G70" s="318">
        <v>4.75</v>
      </c>
      <c r="H70" s="318">
        <v>3.33</v>
      </c>
      <c r="I70" s="321">
        <v>4.34</v>
      </c>
      <c r="J70" s="25">
        <v>0.10199999999999999</v>
      </c>
      <c r="K70" s="1"/>
    </row>
    <row r="71" spans="1:11" ht="35.049999999999997" customHeight="1" x14ac:dyDescent="0.3">
      <c r="A71" s="317" t="s">
        <v>824</v>
      </c>
      <c r="B71" s="24"/>
      <c r="C71" s="315">
        <v>0</v>
      </c>
      <c r="D71" s="80">
        <v>3.2189999999999999</v>
      </c>
      <c r="E71" s="81">
        <v>0.13400000000000001</v>
      </c>
      <c r="F71" s="82">
        <v>1.7999999999999999E-2</v>
      </c>
      <c r="G71" s="318">
        <v>123.69</v>
      </c>
      <c r="H71" s="318">
        <v>3.33</v>
      </c>
      <c r="I71" s="321">
        <v>4.34</v>
      </c>
      <c r="J71" s="25">
        <v>0.10199999999999999</v>
      </c>
      <c r="K71" s="1"/>
    </row>
    <row r="72" spans="1:11" ht="35.049999999999997" customHeight="1" x14ac:dyDescent="0.3">
      <c r="A72" s="317" t="s">
        <v>825</v>
      </c>
      <c r="B72" s="24"/>
      <c r="C72" s="315">
        <v>0</v>
      </c>
      <c r="D72" s="80">
        <v>3.2189999999999999</v>
      </c>
      <c r="E72" s="81">
        <v>0.13400000000000001</v>
      </c>
      <c r="F72" s="82">
        <v>1.7999999999999999E-2</v>
      </c>
      <c r="G72" s="318">
        <v>205.16</v>
      </c>
      <c r="H72" s="318">
        <v>3.33</v>
      </c>
      <c r="I72" s="321">
        <v>4.34</v>
      </c>
      <c r="J72" s="25">
        <v>0.10199999999999999</v>
      </c>
      <c r="K72" s="1"/>
    </row>
    <row r="73" spans="1:11" ht="35.049999999999997" customHeight="1" x14ac:dyDescent="0.3">
      <c r="A73" s="317" t="s">
        <v>826</v>
      </c>
      <c r="B73" s="24"/>
      <c r="C73" s="315">
        <v>0</v>
      </c>
      <c r="D73" s="80">
        <v>3.2189999999999999</v>
      </c>
      <c r="E73" s="81">
        <v>0.13400000000000001</v>
      </c>
      <c r="F73" s="82">
        <v>1.7999999999999999E-2</v>
      </c>
      <c r="G73" s="318">
        <v>332.02</v>
      </c>
      <c r="H73" s="318">
        <v>3.33</v>
      </c>
      <c r="I73" s="321">
        <v>4.34</v>
      </c>
      <c r="J73" s="25">
        <v>0.10199999999999999</v>
      </c>
      <c r="K73" s="1"/>
    </row>
    <row r="74" spans="1:11" ht="35.049999999999997" customHeight="1" x14ac:dyDescent="0.3">
      <c r="A74" s="317" t="s">
        <v>827</v>
      </c>
      <c r="B74" s="24"/>
      <c r="C74" s="315">
        <v>0</v>
      </c>
      <c r="D74" s="80">
        <v>3.2189999999999999</v>
      </c>
      <c r="E74" s="81">
        <v>0.13400000000000001</v>
      </c>
      <c r="F74" s="82">
        <v>1.7999999999999999E-2</v>
      </c>
      <c r="G74" s="318">
        <v>733.13</v>
      </c>
      <c r="H74" s="318">
        <v>3.33</v>
      </c>
      <c r="I74" s="321">
        <v>4.34</v>
      </c>
      <c r="J74" s="25">
        <v>0.10199999999999999</v>
      </c>
      <c r="K74" s="1"/>
    </row>
    <row r="75" spans="1:11" ht="35.049999999999997" customHeight="1" x14ac:dyDescent="0.3">
      <c r="A75" s="317" t="s">
        <v>828</v>
      </c>
      <c r="B75" s="24"/>
      <c r="C75" s="315">
        <v>0</v>
      </c>
      <c r="D75" s="80">
        <v>3.089</v>
      </c>
      <c r="E75" s="81">
        <v>0.127</v>
      </c>
      <c r="F75" s="82">
        <v>1.6E-2</v>
      </c>
      <c r="G75" s="318">
        <v>70.45</v>
      </c>
      <c r="H75" s="318">
        <v>2.79</v>
      </c>
      <c r="I75" s="321">
        <v>4.32</v>
      </c>
      <c r="J75" s="25">
        <v>9.9000000000000005E-2</v>
      </c>
      <c r="K75" s="1"/>
    </row>
    <row r="76" spans="1:11" ht="35.049999999999997" customHeight="1" x14ac:dyDescent="0.3">
      <c r="A76" s="317" t="s">
        <v>829</v>
      </c>
      <c r="B76" s="24"/>
      <c r="C76" s="315">
        <v>0</v>
      </c>
      <c r="D76" s="80">
        <v>3.089</v>
      </c>
      <c r="E76" s="81">
        <v>0.127</v>
      </c>
      <c r="F76" s="82">
        <v>1.6E-2</v>
      </c>
      <c r="G76" s="318">
        <v>582.46</v>
      </c>
      <c r="H76" s="318">
        <v>2.79</v>
      </c>
      <c r="I76" s="321">
        <v>4.32</v>
      </c>
      <c r="J76" s="25">
        <v>9.9000000000000005E-2</v>
      </c>
      <c r="K76" s="1"/>
    </row>
    <row r="77" spans="1:11" ht="35.049999999999997" customHeight="1" x14ac:dyDescent="0.3">
      <c r="A77" s="317" t="s">
        <v>830</v>
      </c>
      <c r="B77" s="24"/>
      <c r="C77" s="315">
        <v>0</v>
      </c>
      <c r="D77" s="80">
        <v>3.089</v>
      </c>
      <c r="E77" s="81">
        <v>0.127</v>
      </c>
      <c r="F77" s="82">
        <v>1.6E-2</v>
      </c>
      <c r="G77" s="318">
        <v>2961.72</v>
      </c>
      <c r="H77" s="318">
        <v>2.79</v>
      </c>
      <c r="I77" s="321">
        <v>4.32</v>
      </c>
      <c r="J77" s="25">
        <v>9.9000000000000005E-2</v>
      </c>
      <c r="K77" s="1"/>
    </row>
    <row r="78" spans="1:11" ht="35.049999999999997" customHeight="1" x14ac:dyDescent="0.3">
      <c r="A78" s="317" t="s">
        <v>831</v>
      </c>
      <c r="B78" s="24"/>
      <c r="C78" s="315">
        <v>0</v>
      </c>
      <c r="D78" s="80">
        <v>3.089</v>
      </c>
      <c r="E78" s="81">
        <v>0.127</v>
      </c>
      <c r="F78" s="82">
        <v>1.6E-2</v>
      </c>
      <c r="G78" s="318">
        <v>2589.87</v>
      </c>
      <c r="H78" s="318">
        <v>2.79</v>
      </c>
      <c r="I78" s="321">
        <v>4.32</v>
      </c>
      <c r="J78" s="25">
        <v>9.9000000000000005E-2</v>
      </c>
      <c r="K78" s="1"/>
    </row>
    <row r="79" spans="1:11" ht="35.049999999999997" customHeight="1" x14ac:dyDescent="0.3">
      <c r="A79" s="317" t="s">
        <v>832</v>
      </c>
      <c r="B79" s="24"/>
      <c r="C79" s="315">
        <v>0</v>
      </c>
      <c r="D79" s="80">
        <v>3.089</v>
      </c>
      <c r="E79" s="81">
        <v>0.127</v>
      </c>
      <c r="F79" s="82">
        <v>1.6E-2</v>
      </c>
      <c r="G79" s="318">
        <v>6568.26</v>
      </c>
      <c r="H79" s="318">
        <v>2.79</v>
      </c>
      <c r="I79" s="321">
        <v>4.32</v>
      </c>
      <c r="J79" s="25">
        <v>9.9000000000000005E-2</v>
      </c>
      <c r="K79" s="1"/>
    </row>
    <row r="80" spans="1:11" ht="35.049999999999997" customHeight="1" x14ac:dyDescent="0.3">
      <c r="A80" s="317" t="s">
        <v>579</v>
      </c>
      <c r="B80" s="24"/>
      <c r="C80" s="315" t="s">
        <v>608</v>
      </c>
      <c r="D80" s="83">
        <v>15.227</v>
      </c>
      <c r="E80" s="84">
        <v>0.72699999999999998</v>
      </c>
      <c r="F80" s="82">
        <v>0.52900000000000003</v>
      </c>
      <c r="G80" s="319"/>
      <c r="H80" s="319"/>
      <c r="I80" s="320"/>
      <c r="J80" s="26"/>
      <c r="K80" s="1"/>
    </row>
    <row r="81" spans="1:11" ht="35.049999999999997" customHeight="1" x14ac:dyDescent="0.3">
      <c r="A81" s="317" t="s">
        <v>682</v>
      </c>
      <c r="B81" s="24"/>
      <c r="C81" s="327">
        <v>0</v>
      </c>
      <c r="D81" s="80">
        <v>-5.2089999999999996</v>
      </c>
      <c r="E81" s="81">
        <v>-0.22800000000000001</v>
      </c>
      <c r="F81" s="82">
        <v>-3.5000000000000003E-2</v>
      </c>
      <c r="G81" s="318">
        <v>0</v>
      </c>
      <c r="H81" s="319"/>
      <c r="I81" s="320"/>
      <c r="J81" s="26"/>
      <c r="K81" s="1"/>
    </row>
    <row r="82" spans="1:11" ht="35.049999999999997" customHeight="1" x14ac:dyDescent="0.3">
      <c r="A82" s="317" t="s">
        <v>683</v>
      </c>
      <c r="B82" s="316"/>
      <c r="C82" s="327">
        <v>0</v>
      </c>
      <c r="D82" s="80">
        <v>-5.1509999999999998</v>
      </c>
      <c r="E82" s="81">
        <v>-0.223</v>
      </c>
      <c r="F82" s="82">
        <v>-3.4000000000000002E-2</v>
      </c>
      <c r="G82" s="318">
        <v>0</v>
      </c>
      <c r="H82" s="319"/>
      <c r="I82" s="320"/>
      <c r="J82" s="26"/>
      <c r="K82" s="1"/>
    </row>
    <row r="83" spans="1:11" ht="35.049999999999997" customHeight="1" x14ac:dyDescent="0.3">
      <c r="A83" s="317" t="s">
        <v>684</v>
      </c>
      <c r="B83" s="24"/>
      <c r="C83" s="327">
        <v>0</v>
      </c>
      <c r="D83" s="80">
        <v>-5.2089999999999996</v>
      </c>
      <c r="E83" s="81">
        <v>-0.22800000000000001</v>
      </c>
      <c r="F83" s="82">
        <v>-3.5000000000000003E-2</v>
      </c>
      <c r="G83" s="318">
        <v>0</v>
      </c>
      <c r="H83" s="319"/>
      <c r="I83" s="320"/>
      <c r="J83" s="25">
        <v>0.153</v>
      </c>
      <c r="K83" s="1"/>
    </row>
    <row r="84" spans="1:11" ht="35.049999999999997" customHeight="1" x14ac:dyDescent="0.3">
      <c r="A84" s="317" t="s">
        <v>685</v>
      </c>
      <c r="B84" s="24"/>
      <c r="C84" s="327">
        <v>0</v>
      </c>
      <c r="D84" s="80">
        <v>-5.1509999999999998</v>
      </c>
      <c r="E84" s="81">
        <v>-0.223</v>
      </c>
      <c r="F84" s="82">
        <v>-3.4000000000000002E-2</v>
      </c>
      <c r="G84" s="318">
        <v>0</v>
      </c>
      <c r="H84" s="319"/>
      <c r="I84" s="320"/>
      <c r="J84" s="25">
        <v>0.154</v>
      </c>
      <c r="K84" s="1"/>
    </row>
    <row r="85" spans="1:11" ht="35.049999999999997" customHeight="1" x14ac:dyDescent="0.3">
      <c r="A85" s="317" t="s">
        <v>686</v>
      </c>
      <c r="B85" s="24"/>
      <c r="C85" s="327">
        <v>0</v>
      </c>
      <c r="D85" s="80">
        <v>-5.66</v>
      </c>
      <c r="E85" s="81">
        <v>-0.23499999999999999</v>
      </c>
      <c r="F85" s="82">
        <v>-3.2000000000000001E-2</v>
      </c>
      <c r="G85" s="318">
        <v>9.49</v>
      </c>
      <c r="H85" s="319"/>
      <c r="I85" s="320"/>
      <c r="J85" s="25">
        <v>0.19900000000000001</v>
      </c>
      <c r="K85" s="1"/>
    </row>
    <row r="86" spans="1:11" ht="35.049999999999997" customHeight="1" x14ac:dyDescent="0.3">
      <c r="A86" s="317" t="s">
        <v>833</v>
      </c>
      <c r="B86" s="24"/>
      <c r="C86" s="352" t="s">
        <v>630</v>
      </c>
      <c r="D86" s="80">
        <v>5.0990000000000002</v>
      </c>
      <c r="E86" s="81">
        <v>0.223</v>
      </c>
      <c r="F86" s="82">
        <v>3.4000000000000002E-2</v>
      </c>
      <c r="G86" s="318">
        <v>3.27</v>
      </c>
      <c r="H86" s="319"/>
      <c r="I86" s="320"/>
      <c r="J86" s="26"/>
      <c r="K86" s="1"/>
    </row>
    <row r="87" spans="1:11" ht="35.049999999999997" customHeight="1" x14ac:dyDescent="0.3">
      <c r="A87" s="317" t="s">
        <v>834</v>
      </c>
      <c r="B87" s="24"/>
      <c r="C87" s="300" t="s">
        <v>567</v>
      </c>
      <c r="D87" s="80">
        <v>5.0990000000000002</v>
      </c>
      <c r="E87" s="81">
        <v>0.223</v>
      </c>
      <c r="F87" s="82">
        <v>3.4000000000000002E-2</v>
      </c>
      <c r="G87" s="319"/>
      <c r="H87" s="319"/>
      <c r="I87" s="320"/>
      <c r="J87" s="26"/>
      <c r="K87" s="1"/>
    </row>
    <row r="88" spans="1:11" ht="35.049999999999997" customHeight="1" x14ac:dyDescent="0.3">
      <c r="A88" s="317" t="s">
        <v>835</v>
      </c>
      <c r="B88" s="24"/>
      <c r="C88" s="330" t="s">
        <v>631</v>
      </c>
      <c r="D88" s="80">
        <v>3.831</v>
      </c>
      <c r="E88" s="81">
        <v>0.16800000000000001</v>
      </c>
      <c r="F88" s="82">
        <v>2.5999999999999999E-2</v>
      </c>
      <c r="G88" s="318">
        <v>1.31</v>
      </c>
      <c r="H88" s="319"/>
      <c r="I88" s="320"/>
      <c r="J88" s="26"/>
      <c r="K88" s="1"/>
    </row>
    <row r="89" spans="1:11" ht="35.049999999999997" customHeight="1" x14ac:dyDescent="0.3">
      <c r="A89" s="317" t="s">
        <v>836</v>
      </c>
      <c r="B89" s="24"/>
      <c r="C89" s="330" t="s">
        <v>631</v>
      </c>
      <c r="D89" s="80">
        <v>3.831</v>
      </c>
      <c r="E89" s="81">
        <v>0.16800000000000001</v>
      </c>
      <c r="F89" s="82">
        <v>2.5999999999999999E-2</v>
      </c>
      <c r="G89" s="318">
        <v>2.09</v>
      </c>
      <c r="H89" s="319"/>
      <c r="I89" s="320"/>
      <c r="J89" s="26"/>
      <c r="K89" s="1"/>
    </row>
    <row r="90" spans="1:11" ht="35.049999999999997" customHeight="1" x14ac:dyDescent="0.3">
      <c r="A90" s="317" t="s">
        <v>837</v>
      </c>
      <c r="B90" s="24"/>
      <c r="C90" s="330" t="s">
        <v>631</v>
      </c>
      <c r="D90" s="80">
        <v>3.831</v>
      </c>
      <c r="E90" s="81">
        <v>0.16800000000000001</v>
      </c>
      <c r="F90" s="82">
        <v>2.5999999999999999E-2</v>
      </c>
      <c r="G90" s="318">
        <v>6.04</v>
      </c>
      <c r="H90" s="319"/>
      <c r="I90" s="320"/>
      <c r="J90" s="26"/>
      <c r="K90" s="1"/>
    </row>
    <row r="91" spans="1:11" ht="35.049999999999997" customHeight="1" x14ac:dyDescent="0.3">
      <c r="A91" s="317" t="s">
        <v>838</v>
      </c>
      <c r="B91" s="24"/>
      <c r="C91" s="330" t="s">
        <v>631</v>
      </c>
      <c r="D91" s="80">
        <v>3.831</v>
      </c>
      <c r="E91" s="81">
        <v>0.16800000000000001</v>
      </c>
      <c r="F91" s="82">
        <v>2.5999999999999999E-2</v>
      </c>
      <c r="G91" s="318">
        <v>13.04</v>
      </c>
      <c r="H91" s="319"/>
      <c r="I91" s="320"/>
      <c r="J91" s="26"/>
      <c r="K91" s="1"/>
    </row>
    <row r="92" spans="1:11" ht="35.049999999999997" customHeight="1" x14ac:dyDescent="0.3">
      <c r="A92" s="317" t="s">
        <v>839</v>
      </c>
      <c r="B92" s="24"/>
      <c r="C92" s="330" t="s">
        <v>631</v>
      </c>
      <c r="D92" s="80">
        <v>3.831</v>
      </c>
      <c r="E92" s="81">
        <v>0.16800000000000001</v>
      </c>
      <c r="F92" s="82">
        <v>2.5999999999999999E-2</v>
      </c>
      <c r="G92" s="318">
        <v>35.619999999999997</v>
      </c>
      <c r="H92" s="319"/>
      <c r="I92" s="320"/>
      <c r="J92" s="26"/>
      <c r="K92" s="1"/>
    </row>
    <row r="93" spans="1:11" ht="35.049999999999997" customHeight="1" x14ac:dyDescent="0.3">
      <c r="A93" s="317" t="s">
        <v>580</v>
      </c>
      <c r="B93" s="24"/>
      <c r="C93" s="300" t="s">
        <v>569</v>
      </c>
      <c r="D93" s="80">
        <v>3.831</v>
      </c>
      <c r="E93" s="81">
        <v>0.16800000000000001</v>
      </c>
      <c r="F93" s="82">
        <v>2.5999999999999999E-2</v>
      </c>
      <c r="G93" s="319"/>
      <c r="H93" s="319"/>
      <c r="I93" s="320"/>
      <c r="J93" s="26"/>
      <c r="K93" s="1"/>
    </row>
    <row r="94" spans="1:11" ht="35.049999999999997" customHeight="1" x14ac:dyDescent="0.3">
      <c r="A94" s="317" t="s">
        <v>840</v>
      </c>
      <c r="B94" s="24"/>
      <c r="C94" s="315">
        <v>0</v>
      </c>
      <c r="D94" s="80">
        <v>2.7309999999999999</v>
      </c>
      <c r="E94" s="81">
        <v>0.11799999999999999</v>
      </c>
      <c r="F94" s="82">
        <v>1.7000000000000001E-2</v>
      </c>
      <c r="G94" s="318">
        <v>3.55</v>
      </c>
      <c r="H94" s="318">
        <v>1.17</v>
      </c>
      <c r="I94" s="321">
        <v>2.25</v>
      </c>
      <c r="J94" s="25">
        <v>0.09</v>
      </c>
      <c r="K94" s="1"/>
    </row>
    <row r="95" spans="1:11" ht="35.049999999999997" customHeight="1" x14ac:dyDescent="0.3">
      <c r="A95" s="317" t="s">
        <v>841</v>
      </c>
      <c r="B95" s="24"/>
      <c r="C95" s="315">
        <v>0</v>
      </c>
      <c r="D95" s="80">
        <v>2.7309999999999999</v>
      </c>
      <c r="E95" s="81">
        <v>0.11799999999999999</v>
      </c>
      <c r="F95" s="82">
        <v>1.7000000000000001E-2</v>
      </c>
      <c r="G95" s="318">
        <v>68.900000000000006</v>
      </c>
      <c r="H95" s="318">
        <v>1.17</v>
      </c>
      <c r="I95" s="321">
        <v>2.25</v>
      </c>
      <c r="J95" s="25">
        <v>0.09</v>
      </c>
      <c r="K95" s="1"/>
    </row>
    <row r="96" spans="1:11" ht="35.049999999999997" customHeight="1" x14ac:dyDescent="0.3">
      <c r="A96" s="317" t="s">
        <v>842</v>
      </c>
      <c r="B96" s="24"/>
      <c r="C96" s="315">
        <v>0</v>
      </c>
      <c r="D96" s="80">
        <v>2.7309999999999999</v>
      </c>
      <c r="E96" s="81">
        <v>0.11799999999999999</v>
      </c>
      <c r="F96" s="82">
        <v>1.7000000000000001E-2</v>
      </c>
      <c r="G96" s="318">
        <v>113.66</v>
      </c>
      <c r="H96" s="318">
        <v>1.17</v>
      </c>
      <c r="I96" s="321">
        <v>2.25</v>
      </c>
      <c r="J96" s="25">
        <v>0.09</v>
      </c>
      <c r="K96" s="1"/>
    </row>
    <row r="97" spans="1:11" ht="35.049999999999997" customHeight="1" x14ac:dyDescent="0.3">
      <c r="A97" s="317" t="s">
        <v>843</v>
      </c>
      <c r="B97" s="24"/>
      <c r="C97" s="315">
        <v>0</v>
      </c>
      <c r="D97" s="80">
        <v>2.7309999999999999</v>
      </c>
      <c r="E97" s="81">
        <v>0.11799999999999999</v>
      </c>
      <c r="F97" s="82">
        <v>1.7000000000000001E-2</v>
      </c>
      <c r="G97" s="318">
        <v>183.36</v>
      </c>
      <c r="H97" s="318">
        <v>1.17</v>
      </c>
      <c r="I97" s="321">
        <v>2.25</v>
      </c>
      <c r="J97" s="25">
        <v>0.09</v>
      </c>
      <c r="K97" s="1"/>
    </row>
    <row r="98" spans="1:11" ht="35.049999999999997" customHeight="1" x14ac:dyDescent="0.3">
      <c r="A98" s="317" t="s">
        <v>844</v>
      </c>
      <c r="B98" s="24"/>
      <c r="C98" s="315">
        <v>0</v>
      </c>
      <c r="D98" s="80">
        <v>2.7309999999999999</v>
      </c>
      <c r="E98" s="81">
        <v>0.11799999999999999</v>
      </c>
      <c r="F98" s="82">
        <v>1.7000000000000001E-2</v>
      </c>
      <c r="G98" s="318">
        <v>403.72</v>
      </c>
      <c r="H98" s="318">
        <v>1.17</v>
      </c>
      <c r="I98" s="321">
        <v>2.25</v>
      </c>
      <c r="J98" s="25">
        <v>0.09</v>
      </c>
      <c r="K98" s="1"/>
    </row>
    <row r="99" spans="1:11" ht="35.049999999999997" customHeight="1" x14ac:dyDescent="0.3">
      <c r="A99" s="317" t="s">
        <v>845</v>
      </c>
      <c r="B99" s="24"/>
      <c r="C99" s="315">
        <v>0</v>
      </c>
      <c r="D99" s="80">
        <v>2.6179999999999999</v>
      </c>
      <c r="E99" s="81">
        <v>0.109</v>
      </c>
      <c r="F99" s="82">
        <v>1.4999999999999999E-2</v>
      </c>
      <c r="G99" s="318">
        <v>3.87</v>
      </c>
      <c r="H99" s="318">
        <v>2.71</v>
      </c>
      <c r="I99" s="321">
        <v>3.53</v>
      </c>
      <c r="J99" s="25">
        <v>8.3000000000000004E-2</v>
      </c>
      <c r="K99" s="1"/>
    </row>
    <row r="100" spans="1:11" ht="35.049999999999997" customHeight="1" x14ac:dyDescent="0.3">
      <c r="A100" s="317" t="s">
        <v>846</v>
      </c>
      <c r="B100" s="24"/>
      <c r="C100" s="315">
        <v>0</v>
      </c>
      <c r="D100" s="80">
        <v>2.6179999999999999</v>
      </c>
      <c r="E100" s="81">
        <v>0.109</v>
      </c>
      <c r="F100" s="82">
        <v>1.4999999999999999E-2</v>
      </c>
      <c r="G100" s="318">
        <v>100.62</v>
      </c>
      <c r="H100" s="318">
        <v>2.71</v>
      </c>
      <c r="I100" s="321">
        <v>3.53</v>
      </c>
      <c r="J100" s="25">
        <v>8.3000000000000004E-2</v>
      </c>
      <c r="K100" s="1"/>
    </row>
    <row r="101" spans="1:11" ht="35.049999999999997" customHeight="1" x14ac:dyDescent="0.3">
      <c r="A101" s="317" t="s">
        <v>847</v>
      </c>
      <c r="B101" s="24"/>
      <c r="C101" s="315">
        <v>0</v>
      </c>
      <c r="D101" s="80">
        <v>2.6179999999999999</v>
      </c>
      <c r="E101" s="81">
        <v>0.109</v>
      </c>
      <c r="F101" s="82">
        <v>1.4999999999999999E-2</v>
      </c>
      <c r="G101" s="318">
        <v>166.88</v>
      </c>
      <c r="H101" s="318">
        <v>2.71</v>
      </c>
      <c r="I101" s="321">
        <v>3.53</v>
      </c>
      <c r="J101" s="25">
        <v>8.3000000000000004E-2</v>
      </c>
      <c r="K101" s="1"/>
    </row>
    <row r="102" spans="1:11" ht="35.049999999999997" customHeight="1" x14ac:dyDescent="0.3">
      <c r="A102" s="317" t="s">
        <v>848</v>
      </c>
      <c r="B102" s="24"/>
      <c r="C102" s="315">
        <v>0</v>
      </c>
      <c r="D102" s="80">
        <v>2.6179999999999999</v>
      </c>
      <c r="E102" s="81">
        <v>0.109</v>
      </c>
      <c r="F102" s="82">
        <v>1.4999999999999999E-2</v>
      </c>
      <c r="G102" s="318">
        <v>270.07</v>
      </c>
      <c r="H102" s="318">
        <v>2.71</v>
      </c>
      <c r="I102" s="321">
        <v>3.53</v>
      </c>
      <c r="J102" s="25">
        <v>8.3000000000000004E-2</v>
      </c>
      <c r="K102" s="1"/>
    </row>
    <row r="103" spans="1:11" ht="35.049999999999997" customHeight="1" x14ac:dyDescent="0.3">
      <c r="A103" s="317" t="s">
        <v>849</v>
      </c>
      <c r="B103" s="24"/>
      <c r="C103" s="315">
        <v>0</v>
      </c>
      <c r="D103" s="80">
        <v>2.6179999999999999</v>
      </c>
      <c r="E103" s="81">
        <v>0.109</v>
      </c>
      <c r="F103" s="82">
        <v>1.4999999999999999E-2</v>
      </c>
      <c r="G103" s="318">
        <v>596.30999999999995</v>
      </c>
      <c r="H103" s="318">
        <v>2.71</v>
      </c>
      <c r="I103" s="321">
        <v>3.53</v>
      </c>
      <c r="J103" s="25">
        <v>8.3000000000000004E-2</v>
      </c>
      <c r="K103" s="1"/>
    </row>
    <row r="104" spans="1:11" ht="35.049999999999997" customHeight="1" x14ac:dyDescent="0.3">
      <c r="A104" s="317" t="s">
        <v>850</v>
      </c>
      <c r="B104" s="24"/>
      <c r="C104" s="315">
        <v>0</v>
      </c>
      <c r="D104" s="80">
        <v>2.5129999999999999</v>
      </c>
      <c r="E104" s="81">
        <v>0.10299999999999999</v>
      </c>
      <c r="F104" s="82">
        <v>1.2999999999999999E-2</v>
      </c>
      <c r="G104" s="318">
        <v>57.31</v>
      </c>
      <c r="H104" s="318">
        <v>2.27</v>
      </c>
      <c r="I104" s="321">
        <v>3.51</v>
      </c>
      <c r="J104" s="25">
        <v>0.08</v>
      </c>
      <c r="K104" s="1"/>
    </row>
    <row r="105" spans="1:11" ht="35.049999999999997" customHeight="1" x14ac:dyDescent="0.3">
      <c r="A105" s="317" t="s">
        <v>851</v>
      </c>
      <c r="B105" s="24"/>
      <c r="C105" s="315">
        <v>0</v>
      </c>
      <c r="D105" s="80">
        <v>2.5129999999999999</v>
      </c>
      <c r="E105" s="81">
        <v>0.10299999999999999</v>
      </c>
      <c r="F105" s="82">
        <v>1.2999999999999999E-2</v>
      </c>
      <c r="G105" s="318">
        <v>473.77</v>
      </c>
      <c r="H105" s="318">
        <v>2.27</v>
      </c>
      <c r="I105" s="321">
        <v>3.51</v>
      </c>
      <c r="J105" s="25">
        <v>0.08</v>
      </c>
      <c r="K105" s="1"/>
    </row>
    <row r="106" spans="1:11" ht="35.049999999999997" customHeight="1" x14ac:dyDescent="0.3">
      <c r="A106" s="317" t="s">
        <v>852</v>
      </c>
      <c r="B106" s="24"/>
      <c r="C106" s="315">
        <v>0</v>
      </c>
      <c r="D106" s="80">
        <v>2.5129999999999999</v>
      </c>
      <c r="E106" s="81">
        <v>0.10299999999999999</v>
      </c>
      <c r="F106" s="82">
        <v>1.2999999999999999E-2</v>
      </c>
      <c r="G106" s="318">
        <v>2408.9699999999998</v>
      </c>
      <c r="H106" s="318">
        <v>2.27</v>
      </c>
      <c r="I106" s="321">
        <v>3.51</v>
      </c>
      <c r="J106" s="25">
        <v>0.08</v>
      </c>
      <c r="K106" s="1"/>
    </row>
    <row r="107" spans="1:11" ht="35.049999999999997" customHeight="1" x14ac:dyDescent="0.3">
      <c r="A107" s="317" t="s">
        <v>853</v>
      </c>
      <c r="B107" s="24"/>
      <c r="C107" s="315">
        <v>0</v>
      </c>
      <c r="D107" s="80">
        <v>2.5129999999999999</v>
      </c>
      <c r="E107" s="81">
        <v>0.10299999999999999</v>
      </c>
      <c r="F107" s="82">
        <v>1.2999999999999999E-2</v>
      </c>
      <c r="G107" s="318">
        <v>2106.5300000000002</v>
      </c>
      <c r="H107" s="318">
        <v>2.27</v>
      </c>
      <c r="I107" s="321">
        <v>3.51</v>
      </c>
      <c r="J107" s="25">
        <v>0.08</v>
      </c>
      <c r="K107" s="1"/>
    </row>
    <row r="108" spans="1:11" ht="35.049999999999997" customHeight="1" x14ac:dyDescent="0.3">
      <c r="A108" s="317" t="s">
        <v>854</v>
      </c>
      <c r="B108" s="24"/>
      <c r="C108" s="315">
        <v>0</v>
      </c>
      <c r="D108" s="80">
        <v>2.5129999999999999</v>
      </c>
      <c r="E108" s="81">
        <v>0.10299999999999999</v>
      </c>
      <c r="F108" s="82">
        <v>1.2999999999999999E-2</v>
      </c>
      <c r="G108" s="318">
        <v>5342.42</v>
      </c>
      <c r="H108" s="318">
        <v>2.27</v>
      </c>
      <c r="I108" s="321">
        <v>3.51</v>
      </c>
      <c r="J108" s="25">
        <v>0.08</v>
      </c>
      <c r="K108" s="1"/>
    </row>
    <row r="109" spans="1:11" ht="35.049999999999997" customHeight="1" x14ac:dyDescent="0.3">
      <c r="A109" s="317" t="s">
        <v>581</v>
      </c>
      <c r="B109" s="24"/>
      <c r="C109" s="315" t="s">
        <v>608</v>
      </c>
      <c r="D109" s="83">
        <v>12.385</v>
      </c>
      <c r="E109" s="84">
        <v>0.59099999999999997</v>
      </c>
      <c r="F109" s="82">
        <v>0.43099999999999999</v>
      </c>
      <c r="G109" s="319"/>
      <c r="H109" s="319"/>
      <c r="I109" s="320"/>
      <c r="J109" s="26"/>
      <c r="K109" s="1"/>
    </row>
    <row r="110" spans="1:11" ht="35.049999999999997" customHeight="1" x14ac:dyDescent="0.3">
      <c r="A110" s="317" t="s">
        <v>687</v>
      </c>
      <c r="B110" s="24"/>
      <c r="C110" s="327">
        <v>0</v>
      </c>
      <c r="D110" s="80">
        <v>-4.2370000000000001</v>
      </c>
      <c r="E110" s="81">
        <v>-0.185</v>
      </c>
      <c r="F110" s="82">
        <v>-2.8000000000000001E-2</v>
      </c>
      <c r="G110" s="318">
        <v>0</v>
      </c>
      <c r="H110" s="319"/>
      <c r="I110" s="320"/>
      <c r="J110" s="26"/>
      <c r="K110" s="1"/>
    </row>
    <row r="111" spans="1:11" ht="35.049999999999997" customHeight="1" x14ac:dyDescent="0.3">
      <c r="A111" s="317" t="s">
        <v>688</v>
      </c>
      <c r="B111" s="316"/>
      <c r="C111" s="327">
        <v>0</v>
      </c>
      <c r="D111" s="80">
        <v>-4.1890000000000001</v>
      </c>
      <c r="E111" s="81">
        <v>-0.182</v>
      </c>
      <c r="F111" s="82">
        <v>-2.7E-2</v>
      </c>
      <c r="G111" s="318">
        <v>0</v>
      </c>
      <c r="H111" s="319"/>
      <c r="I111" s="320"/>
      <c r="J111" s="26"/>
      <c r="K111" s="1"/>
    </row>
    <row r="112" spans="1:11" ht="35.049999999999997" customHeight="1" x14ac:dyDescent="0.3">
      <c r="A112" s="317" t="s">
        <v>689</v>
      </c>
      <c r="B112" s="24"/>
      <c r="C112" s="327">
        <v>0</v>
      </c>
      <c r="D112" s="80">
        <v>-4.2370000000000001</v>
      </c>
      <c r="E112" s="81">
        <v>-0.185</v>
      </c>
      <c r="F112" s="82">
        <v>-2.8000000000000001E-2</v>
      </c>
      <c r="G112" s="318">
        <v>0</v>
      </c>
      <c r="H112" s="319"/>
      <c r="I112" s="320"/>
      <c r="J112" s="25">
        <v>0.125</v>
      </c>
      <c r="K112" s="1"/>
    </row>
    <row r="113" spans="1:11" ht="35.049999999999997" customHeight="1" x14ac:dyDescent="0.3">
      <c r="A113" s="317" t="s">
        <v>690</v>
      </c>
      <c r="B113" s="24"/>
      <c r="C113" s="327">
        <v>0</v>
      </c>
      <c r="D113" s="80">
        <v>-4.1890000000000001</v>
      </c>
      <c r="E113" s="81">
        <v>-0.182</v>
      </c>
      <c r="F113" s="82">
        <v>-2.7E-2</v>
      </c>
      <c r="G113" s="318">
        <v>0</v>
      </c>
      <c r="H113" s="319"/>
      <c r="I113" s="320"/>
      <c r="J113" s="25">
        <v>0.126</v>
      </c>
      <c r="K113" s="1"/>
    </row>
    <row r="114" spans="1:11" ht="35.049999999999997" customHeight="1" x14ac:dyDescent="0.3">
      <c r="A114" s="317" t="s">
        <v>691</v>
      </c>
      <c r="B114" s="24"/>
      <c r="C114" s="327">
        <v>0</v>
      </c>
      <c r="D114" s="80">
        <v>-4.6040000000000001</v>
      </c>
      <c r="E114" s="81">
        <v>-0.191</v>
      </c>
      <c r="F114" s="82">
        <v>-2.5999999999999999E-2</v>
      </c>
      <c r="G114" s="318">
        <v>7.72</v>
      </c>
      <c r="H114" s="319"/>
      <c r="I114" s="320"/>
      <c r="J114" s="25">
        <v>0.16200000000000001</v>
      </c>
      <c r="K114" s="1"/>
    </row>
    <row r="115" spans="1:11" ht="35.049999999999997" customHeight="1" x14ac:dyDescent="0.3">
      <c r="A115" s="317" t="s">
        <v>855</v>
      </c>
      <c r="B115" s="24"/>
      <c r="C115" s="352" t="s">
        <v>630</v>
      </c>
      <c r="D115" s="80">
        <v>4.2709999999999999</v>
      </c>
      <c r="E115" s="81">
        <v>0.187</v>
      </c>
      <c r="F115" s="82">
        <v>2.9000000000000001E-2</v>
      </c>
      <c r="G115" s="318">
        <v>2.76</v>
      </c>
      <c r="H115" s="319"/>
      <c r="I115" s="320"/>
      <c r="J115" s="26"/>
      <c r="K115" s="1"/>
    </row>
    <row r="116" spans="1:11" ht="35.049999999999997" customHeight="1" x14ac:dyDescent="0.3">
      <c r="A116" s="317" t="s">
        <v>856</v>
      </c>
      <c r="B116" s="24"/>
      <c r="C116" s="300" t="s">
        <v>567</v>
      </c>
      <c r="D116" s="80">
        <v>4.2709999999999999</v>
      </c>
      <c r="E116" s="81">
        <v>0.187</v>
      </c>
      <c r="F116" s="82">
        <v>2.9000000000000001E-2</v>
      </c>
      <c r="G116" s="319"/>
      <c r="H116" s="319"/>
      <c r="I116" s="320"/>
      <c r="J116" s="26"/>
      <c r="K116" s="1"/>
    </row>
    <row r="117" spans="1:11" ht="35.049999999999997" customHeight="1" x14ac:dyDescent="0.3">
      <c r="A117" s="317" t="s">
        <v>857</v>
      </c>
      <c r="B117" s="24"/>
      <c r="C117" s="330" t="s">
        <v>631</v>
      </c>
      <c r="D117" s="80">
        <v>3.2090000000000001</v>
      </c>
      <c r="E117" s="81">
        <v>0.14000000000000001</v>
      </c>
      <c r="F117" s="82">
        <v>2.1999999999999999E-2</v>
      </c>
      <c r="G117" s="318">
        <v>1.1000000000000001</v>
      </c>
      <c r="H117" s="319"/>
      <c r="I117" s="320"/>
      <c r="J117" s="26"/>
      <c r="K117" s="1"/>
    </row>
    <row r="118" spans="1:11" ht="35.049999999999997" customHeight="1" x14ac:dyDescent="0.3">
      <c r="A118" s="317" t="s">
        <v>858</v>
      </c>
      <c r="B118" s="24"/>
      <c r="C118" s="330" t="s">
        <v>631</v>
      </c>
      <c r="D118" s="80">
        <v>3.2090000000000001</v>
      </c>
      <c r="E118" s="81">
        <v>0.14000000000000001</v>
      </c>
      <c r="F118" s="82">
        <v>2.1999999999999999E-2</v>
      </c>
      <c r="G118" s="318">
        <v>1.76</v>
      </c>
      <c r="H118" s="319"/>
      <c r="I118" s="320"/>
      <c r="J118" s="26"/>
      <c r="K118" s="1"/>
    </row>
    <row r="119" spans="1:11" ht="35.049999999999997" customHeight="1" x14ac:dyDescent="0.3">
      <c r="A119" s="317" t="s">
        <v>859</v>
      </c>
      <c r="B119" s="24"/>
      <c r="C119" s="330" t="s">
        <v>631</v>
      </c>
      <c r="D119" s="80">
        <v>3.2090000000000001</v>
      </c>
      <c r="E119" s="81">
        <v>0.14000000000000001</v>
      </c>
      <c r="F119" s="82">
        <v>2.1999999999999999E-2</v>
      </c>
      <c r="G119" s="318">
        <v>5.07</v>
      </c>
      <c r="H119" s="319"/>
      <c r="I119" s="320"/>
      <c r="J119" s="26"/>
      <c r="K119" s="1"/>
    </row>
    <row r="120" spans="1:11" ht="35.049999999999997" customHeight="1" x14ac:dyDescent="0.3">
      <c r="A120" s="317" t="s">
        <v>860</v>
      </c>
      <c r="B120" s="24"/>
      <c r="C120" s="330" t="s">
        <v>631</v>
      </c>
      <c r="D120" s="80">
        <v>3.2090000000000001</v>
      </c>
      <c r="E120" s="81">
        <v>0.14000000000000001</v>
      </c>
      <c r="F120" s="82">
        <v>2.1999999999999999E-2</v>
      </c>
      <c r="G120" s="318">
        <v>10.93</v>
      </c>
      <c r="H120" s="319"/>
      <c r="I120" s="320"/>
      <c r="J120" s="26"/>
      <c r="K120" s="1"/>
    </row>
    <row r="121" spans="1:11" ht="35.049999999999997" customHeight="1" x14ac:dyDescent="0.3">
      <c r="A121" s="317" t="s">
        <v>861</v>
      </c>
      <c r="B121" s="24"/>
      <c r="C121" s="330" t="s">
        <v>631</v>
      </c>
      <c r="D121" s="80">
        <v>3.2090000000000001</v>
      </c>
      <c r="E121" s="81">
        <v>0.14000000000000001</v>
      </c>
      <c r="F121" s="82">
        <v>2.1999999999999999E-2</v>
      </c>
      <c r="G121" s="318">
        <v>29.85</v>
      </c>
      <c r="H121" s="319"/>
      <c r="I121" s="320"/>
      <c r="J121" s="26"/>
      <c r="K121" s="1"/>
    </row>
    <row r="122" spans="1:11" ht="35.049999999999997" customHeight="1" x14ac:dyDescent="0.3">
      <c r="A122" s="317" t="s">
        <v>582</v>
      </c>
      <c r="B122" s="24"/>
      <c r="C122" s="300" t="s">
        <v>569</v>
      </c>
      <c r="D122" s="80">
        <v>3.2090000000000001</v>
      </c>
      <c r="E122" s="81">
        <v>0.14000000000000001</v>
      </c>
      <c r="F122" s="82">
        <v>2.1999999999999999E-2</v>
      </c>
      <c r="G122" s="319"/>
      <c r="H122" s="319"/>
      <c r="I122" s="320"/>
      <c r="J122" s="26"/>
      <c r="K122" s="1"/>
    </row>
    <row r="123" spans="1:11" ht="35.049999999999997" customHeight="1" x14ac:dyDescent="0.3">
      <c r="A123" s="317" t="s">
        <v>862</v>
      </c>
      <c r="B123" s="24"/>
      <c r="C123" s="315">
        <v>0</v>
      </c>
      <c r="D123" s="80">
        <v>2.2869999999999999</v>
      </c>
      <c r="E123" s="81">
        <v>9.9000000000000005E-2</v>
      </c>
      <c r="F123" s="82">
        <v>1.4999999999999999E-2</v>
      </c>
      <c r="G123" s="318">
        <v>2.99</v>
      </c>
      <c r="H123" s="318">
        <v>0.98</v>
      </c>
      <c r="I123" s="321">
        <v>1.88</v>
      </c>
      <c r="J123" s="25">
        <v>7.5999999999999998E-2</v>
      </c>
      <c r="K123" s="1"/>
    </row>
    <row r="124" spans="1:11" ht="35.049999999999997" customHeight="1" x14ac:dyDescent="0.3">
      <c r="A124" s="317" t="s">
        <v>863</v>
      </c>
      <c r="B124" s="24"/>
      <c r="C124" s="315">
        <v>0</v>
      </c>
      <c r="D124" s="80">
        <v>2.2869999999999999</v>
      </c>
      <c r="E124" s="81">
        <v>9.9000000000000005E-2</v>
      </c>
      <c r="F124" s="82">
        <v>1.4999999999999999E-2</v>
      </c>
      <c r="G124" s="318">
        <v>57.72</v>
      </c>
      <c r="H124" s="318">
        <v>0.98</v>
      </c>
      <c r="I124" s="321">
        <v>1.88</v>
      </c>
      <c r="J124" s="25">
        <v>7.5999999999999998E-2</v>
      </c>
      <c r="K124" s="1"/>
    </row>
    <row r="125" spans="1:11" ht="35.049999999999997" customHeight="1" x14ac:dyDescent="0.3">
      <c r="A125" s="317" t="s">
        <v>864</v>
      </c>
      <c r="B125" s="24"/>
      <c r="C125" s="315">
        <v>0</v>
      </c>
      <c r="D125" s="80">
        <v>2.2869999999999999</v>
      </c>
      <c r="E125" s="81">
        <v>9.9000000000000005E-2</v>
      </c>
      <c r="F125" s="82">
        <v>1.4999999999999999E-2</v>
      </c>
      <c r="G125" s="318">
        <v>95.22</v>
      </c>
      <c r="H125" s="318">
        <v>0.98</v>
      </c>
      <c r="I125" s="321">
        <v>1.88</v>
      </c>
      <c r="J125" s="25">
        <v>7.5999999999999998E-2</v>
      </c>
      <c r="K125" s="1"/>
    </row>
    <row r="126" spans="1:11" ht="35.049999999999997" customHeight="1" x14ac:dyDescent="0.3">
      <c r="A126" s="317" t="s">
        <v>865</v>
      </c>
      <c r="B126" s="24"/>
      <c r="C126" s="315">
        <v>0</v>
      </c>
      <c r="D126" s="80">
        <v>2.2869999999999999</v>
      </c>
      <c r="E126" s="81">
        <v>9.9000000000000005E-2</v>
      </c>
      <c r="F126" s="82">
        <v>1.4999999999999999E-2</v>
      </c>
      <c r="G126" s="318">
        <v>153.6</v>
      </c>
      <c r="H126" s="318">
        <v>0.98</v>
      </c>
      <c r="I126" s="321">
        <v>1.88</v>
      </c>
      <c r="J126" s="25">
        <v>7.5999999999999998E-2</v>
      </c>
      <c r="K126" s="1"/>
    </row>
    <row r="127" spans="1:11" ht="35.049999999999997" customHeight="1" x14ac:dyDescent="0.3">
      <c r="A127" s="317" t="s">
        <v>866</v>
      </c>
      <c r="B127" s="24"/>
      <c r="C127" s="315">
        <v>0</v>
      </c>
      <c r="D127" s="80">
        <v>2.2869999999999999</v>
      </c>
      <c r="E127" s="81">
        <v>9.9000000000000005E-2</v>
      </c>
      <c r="F127" s="82">
        <v>1.4999999999999999E-2</v>
      </c>
      <c r="G127" s="318">
        <v>338.18</v>
      </c>
      <c r="H127" s="318">
        <v>0.98</v>
      </c>
      <c r="I127" s="321">
        <v>1.88</v>
      </c>
      <c r="J127" s="25">
        <v>7.5999999999999998E-2</v>
      </c>
      <c r="K127" s="1"/>
    </row>
    <row r="128" spans="1:11" ht="35.049999999999997" customHeight="1" x14ac:dyDescent="0.3">
      <c r="A128" s="317" t="s">
        <v>867</v>
      </c>
      <c r="B128" s="24"/>
      <c r="C128" s="315">
        <v>0</v>
      </c>
      <c r="D128" s="80">
        <v>2.1930000000000001</v>
      </c>
      <c r="E128" s="81">
        <v>9.0999999999999998E-2</v>
      </c>
      <c r="F128" s="82">
        <v>1.2999999999999999E-2</v>
      </c>
      <c r="G128" s="318">
        <v>3.25</v>
      </c>
      <c r="H128" s="318">
        <v>2.27</v>
      </c>
      <c r="I128" s="321">
        <v>2.96</v>
      </c>
      <c r="J128" s="25">
        <v>7.0000000000000007E-2</v>
      </c>
      <c r="K128" s="1"/>
    </row>
    <row r="129" spans="1:11" ht="35.049999999999997" customHeight="1" x14ac:dyDescent="0.3">
      <c r="A129" s="317" t="s">
        <v>868</v>
      </c>
      <c r="B129" s="24"/>
      <c r="C129" s="315">
        <v>0</v>
      </c>
      <c r="D129" s="80">
        <v>2.1930000000000001</v>
      </c>
      <c r="E129" s="81">
        <v>9.0999999999999998E-2</v>
      </c>
      <c r="F129" s="82">
        <v>1.2999999999999999E-2</v>
      </c>
      <c r="G129" s="318">
        <v>84.29</v>
      </c>
      <c r="H129" s="318">
        <v>2.27</v>
      </c>
      <c r="I129" s="321">
        <v>2.96</v>
      </c>
      <c r="J129" s="25">
        <v>7.0000000000000007E-2</v>
      </c>
      <c r="K129" s="1"/>
    </row>
    <row r="130" spans="1:11" ht="35.049999999999997" customHeight="1" x14ac:dyDescent="0.3">
      <c r="A130" s="317" t="s">
        <v>869</v>
      </c>
      <c r="B130" s="24"/>
      <c r="C130" s="315">
        <v>0</v>
      </c>
      <c r="D130" s="80">
        <v>2.1930000000000001</v>
      </c>
      <c r="E130" s="81">
        <v>9.0999999999999998E-2</v>
      </c>
      <c r="F130" s="82">
        <v>1.2999999999999999E-2</v>
      </c>
      <c r="G130" s="318">
        <v>139.80000000000001</v>
      </c>
      <c r="H130" s="318">
        <v>2.27</v>
      </c>
      <c r="I130" s="321">
        <v>2.96</v>
      </c>
      <c r="J130" s="25">
        <v>7.0000000000000007E-2</v>
      </c>
      <c r="K130" s="1"/>
    </row>
    <row r="131" spans="1:11" ht="35.049999999999997" customHeight="1" x14ac:dyDescent="0.3">
      <c r="A131" s="317" t="s">
        <v>870</v>
      </c>
      <c r="B131" s="24"/>
      <c r="C131" s="315">
        <v>0</v>
      </c>
      <c r="D131" s="80">
        <v>2.1930000000000001</v>
      </c>
      <c r="E131" s="81">
        <v>9.0999999999999998E-2</v>
      </c>
      <c r="F131" s="82">
        <v>1.2999999999999999E-2</v>
      </c>
      <c r="G131" s="318">
        <v>226.23</v>
      </c>
      <c r="H131" s="318">
        <v>2.27</v>
      </c>
      <c r="I131" s="321">
        <v>2.96</v>
      </c>
      <c r="J131" s="25">
        <v>7.0000000000000007E-2</v>
      </c>
      <c r="K131" s="1"/>
    </row>
    <row r="132" spans="1:11" ht="35.049999999999997" customHeight="1" x14ac:dyDescent="0.3">
      <c r="A132" s="317" t="s">
        <v>871</v>
      </c>
      <c r="B132" s="24"/>
      <c r="C132" s="315">
        <v>0</v>
      </c>
      <c r="D132" s="80">
        <v>2.1930000000000001</v>
      </c>
      <c r="E132" s="81">
        <v>9.0999999999999998E-2</v>
      </c>
      <c r="F132" s="82">
        <v>1.2999999999999999E-2</v>
      </c>
      <c r="G132" s="318">
        <v>499.51</v>
      </c>
      <c r="H132" s="318">
        <v>2.27</v>
      </c>
      <c r="I132" s="321">
        <v>2.96</v>
      </c>
      <c r="J132" s="25">
        <v>7.0000000000000007E-2</v>
      </c>
      <c r="K132" s="1"/>
    </row>
    <row r="133" spans="1:11" ht="35.049999999999997" customHeight="1" x14ac:dyDescent="0.3">
      <c r="A133" s="317" t="s">
        <v>872</v>
      </c>
      <c r="B133" s="24"/>
      <c r="C133" s="315">
        <v>0</v>
      </c>
      <c r="D133" s="80">
        <v>2.105</v>
      </c>
      <c r="E133" s="81">
        <v>8.5999999999999993E-2</v>
      </c>
      <c r="F133" s="82">
        <v>1.0999999999999999E-2</v>
      </c>
      <c r="G133" s="318">
        <v>48.02</v>
      </c>
      <c r="H133" s="318">
        <v>1.9</v>
      </c>
      <c r="I133" s="321">
        <v>2.94</v>
      </c>
      <c r="J133" s="25">
        <v>6.7000000000000004E-2</v>
      </c>
      <c r="K133" s="1"/>
    </row>
    <row r="134" spans="1:11" ht="35.049999999999997" customHeight="1" x14ac:dyDescent="0.3">
      <c r="A134" s="317" t="s">
        <v>873</v>
      </c>
      <c r="B134" s="24"/>
      <c r="C134" s="315">
        <v>0</v>
      </c>
      <c r="D134" s="80">
        <v>2.105</v>
      </c>
      <c r="E134" s="81">
        <v>8.5999999999999993E-2</v>
      </c>
      <c r="F134" s="82">
        <v>1.0999999999999999E-2</v>
      </c>
      <c r="G134" s="318">
        <v>396.86</v>
      </c>
      <c r="H134" s="318">
        <v>1.9</v>
      </c>
      <c r="I134" s="321">
        <v>2.94</v>
      </c>
      <c r="J134" s="25">
        <v>6.7000000000000004E-2</v>
      </c>
      <c r="K134" s="1"/>
    </row>
    <row r="135" spans="1:11" ht="35.049999999999997" customHeight="1" x14ac:dyDescent="0.3">
      <c r="A135" s="317" t="s">
        <v>874</v>
      </c>
      <c r="B135" s="24"/>
      <c r="C135" s="315">
        <v>0</v>
      </c>
      <c r="D135" s="80">
        <v>2.105</v>
      </c>
      <c r="E135" s="81">
        <v>8.5999999999999993E-2</v>
      </c>
      <c r="F135" s="82">
        <v>1.0999999999999999E-2</v>
      </c>
      <c r="G135" s="318">
        <v>2017.87</v>
      </c>
      <c r="H135" s="318">
        <v>1.9</v>
      </c>
      <c r="I135" s="321">
        <v>2.94</v>
      </c>
      <c r="J135" s="25">
        <v>6.7000000000000004E-2</v>
      </c>
      <c r="K135" s="1"/>
    </row>
    <row r="136" spans="1:11" ht="35.049999999999997" customHeight="1" x14ac:dyDescent="0.3">
      <c r="A136" s="317" t="s">
        <v>875</v>
      </c>
      <c r="B136" s="24"/>
      <c r="C136" s="315">
        <v>0</v>
      </c>
      <c r="D136" s="80">
        <v>2.105</v>
      </c>
      <c r="E136" s="81">
        <v>8.5999999999999993E-2</v>
      </c>
      <c r="F136" s="82">
        <v>1.0999999999999999E-2</v>
      </c>
      <c r="G136" s="318">
        <v>1764.53</v>
      </c>
      <c r="H136" s="318">
        <v>1.9</v>
      </c>
      <c r="I136" s="321">
        <v>2.94</v>
      </c>
      <c r="J136" s="25">
        <v>6.7000000000000004E-2</v>
      </c>
      <c r="K136" s="1"/>
    </row>
    <row r="137" spans="1:11" ht="35.049999999999997" customHeight="1" x14ac:dyDescent="0.3">
      <c r="A137" s="317" t="s">
        <v>876</v>
      </c>
      <c r="B137" s="24"/>
      <c r="C137" s="315">
        <v>0</v>
      </c>
      <c r="D137" s="80">
        <v>2.105</v>
      </c>
      <c r="E137" s="81">
        <v>8.5999999999999993E-2</v>
      </c>
      <c r="F137" s="82">
        <v>1.0999999999999999E-2</v>
      </c>
      <c r="G137" s="318">
        <v>4475.04</v>
      </c>
      <c r="H137" s="318">
        <v>1.9</v>
      </c>
      <c r="I137" s="321">
        <v>2.94</v>
      </c>
      <c r="J137" s="25">
        <v>6.7000000000000004E-2</v>
      </c>
      <c r="K137" s="1"/>
    </row>
    <row r="138" spans="1:11" ht="35.049999999999997" customHeight="1" x14ac:dyDescent="0.3">
      <c r="A138" s="317" t="s">
        <v>583</v>
      </c>
      <c r="B138" s="24"/>
      <c r="C138" s="315" t="s">
        <v>608</v>
      </c>
      <c r="D138" s="83">
        <v>10.375</v>
      </c>
      <c r="E138" s="84">
        <v>0.495</v>
      </c>
      <c r="F138" s="82">
        <v>0.36099999999999999</v>
      </c>
      <c r="G138" s="319"/>
      <c r="H138" s="319"/>
      <c r="I138" s="320"/>
      <c r="J138" s="26"/>
      <c r="K138" s="1"/>
    </row>
    <row r="139" spans="1:11" ht="35.049999999999997" customHeight="1" x14ac:dyDescent="0.3">
      <c r="A139" s="317" t="s">
        <v>692</v>
      </c>
      <c r="B139" s="24"/>
      <c r="C139" s="327">
        <v>0</v>
      </c>
      <c r="D139" s="80">
        <v>-3.5489999999999999</v>
      </c>
      <c r="E139" s="81">
        <v>-0.155</v>
      </c>
      <c r="F139" s="82">
        <v>-2.4E-2</v>
      </c>
      <c r="G139" s="318">
        <v>0</v>
      </c>
      <c r="H139" s="319"/>
      <c r="I139" s="320"/>
      <c r="J139" s="26"/>
      <c r="K139" s="1"/>
    </row>
    <row r="140" spans="1:11" ht="35.049999999999997" customHeight="1" x14ac:dyDescent="0.3">
      <c r="A140" s="317" t="s">
        <v>693</v>
      </c>
      <c r="B140" s="316"/>
      <c r="C140" s="327">
        <v>0</v>
      </c>
      <c r="D140" s="80">
        <v>-3.5089999999999999</v>
      </c>
      <c r="E140" s="81">
        <v>-0.152</v>
      </c>
      <c r="F140" s="82">
        <v>-2.3E-2</v>
      </c>
      <c r="G140" s="318">
        <v>0</v>
      </c>
      <c r="H140" s="319"/>
      <c r="I140" s="320"/>
      <c r="J140" s="26"/>
      <c r="K140" s="1"/>
    </row>
    <row r="141" spans="1:11" ht="35.049999999999997" customHeight="1" x14ac:dyDescent="0.3">
      <c r="A141" s="317" t="s">
        <v>694</v>
      </c>
      <c r="B141" s="24"/>
      <c r="C141" s="327">
        <v>0</v>
      </c>
      <c r="D141" s="80">
        <v>-3.5489999999999999</v>
      </c>
      <c r="E141" s="81">
        <v>-0.155</v>
      </c>
      <c r="F141" s="82">
        <v>-2.4E-2</v>
      </c>
      <c r="G141" s="318">
        <v>0</v>
      </c>
      <c r="H141" s="319"/>
      <c r="I141" s="320"/>
      <c r="J141" s="25">
        <v>0.104</v>
      </c>
    </row>
    <row r="142" spans="1:11" ht="35.049999999999997" customHeight="1" x14ac:dyDescent="0.3">
      <c r="A142" s="317" t="s">
        <v>695</v>
      </c>
      <c r="B142" s="24"/>
      <c r="C142" s="327">
        <v>0</v>
      </c>
      <c r="D142" s="80">
        <v>-3.5089999999999999</v>
      </c>
      <c r="E142" s="81">
        <v>-0.152</v>
      </c>
      <c r="F142" s="82">
        <v>-2.3E-2</v>
      </c>
      <c r="G142" s="318">
        <v>0</v>
      </c>
      <c r="H142" s="319"/>
      <c r="I142" s="320"/>
      <c r="J142" s="25">
        <v>0.105</v>
      </c>
    </row>
    <row r="143" spans="1:11" ht="35.049999999999997" customHeight="1" x14ac:dyDescent="0.3">
      <c r="A143" s="317" t="s">
        <v>696</v>
      </c>
      <c r="B143" s="24"/>
      <c r="C143" s="327">
        <v>0</v>
      </c>
      <c r="D143" s="80">
        <v>-3.8570000000000002</v>
      </c>
      <c r="E143" s="81">
        <v>-0.16</v>
      </c>
      <c r="F143" s="82">
        <v>-2.1999999999999999E-2</v>
      </c>
      <c r="G143" s="318">
        <v>6.47</v>
      </c>
      <c r="H143" s="319"/>
      <c r="I143" s="320"/>
      <c r="J143" s="25">
        <v>0.13600000000000001</v>
      </c>
    </row>
    <row r="144" spans="1:11" ht="35.049999999999997" customHeight="1" x14ac:dyDescent="0.3">
      <c r="A144" s="317" t="s">
        <v>877</v>
      </c>
      <c r="B144" s="24"/>
      <c r="C144" s="352" t="s">
        <v>630</v>
      </c>
      <c r="D144" s="80">
        <v>3.052</v>
      </c>
      <c r="E144" s="81">
        <v>0.13400000000000001</v>
      </c>
      <c r="F144" s="82">
        <v>2.1000000000000001E-2</v>
      </c>
      <c r="G144" s="318">
        <v>2.0099999999999998</v>
      </c>
      <c r="H144" s="319"/>
      <c r="I144" s="320"/>
      <c r="J144" s="26"/>
    </row>
    <row r="145" spans="1:10" ht="35.049999999999997" customHeight="1" x14ac:dyDescent="0.3">
      <c r="A145" s="317" t="s">
        <v>878</v>
      </c>
      <c r="B145" s="24"/>
      <c r="C145" s="300" t="s">
        <v>567</v>
      </c>
      <c r="D145" s="80">
        <v>3.052</v>
      </c>
      <c r="E145" s="81">
        <v>0.13400000000000001</v>
      </c>
      <c r="F145" s="82">
        <v>2.1000000000000001E-2</v>
      </c>
      <c r="G145" s="319"/>
      <c r="H145" s="319"/>
      <c r="I145" s="320"/>
      <c r="J145" s="26"/>
    </row>
    <row r="146" spans="1:10" ht="35.049999999999997" customHeight="1" x14ac:dyDescent="0.3">
      <c r="A146" s="317" t="s">
        <v>879</v>
      </c>
      <c r="B146" s="24"/>
      <c r="C146" s="330" t="s">
        <v>631</v>
      </c>
      <c r="D146" s="80">
        <v>2.2930000000000001</v>
      </c>
      <c r="E146" s="81">
        <v>0.1</v>
      </c>
      <c r="F146" s="82">
        <v>1.4999999999999999E-2</v>
      </c>
      <c r="G146" s="318">
        <v>0.81</v>
      </c>
      <c r="H146" s="319"/>
      <c r="I146" s="320"/>
      <c r="J146" s="26"/>
    </row>
    <row r="147" spans="1:10" ht="35.049999999999997" customHeight="1" x14ac:dyDescent="0.3">
      <c r="A147" s="317" t="s">
        <v>880</v>
      </c>
      <c r="B147" s="24"/>
      <c r="C147" s="330" t="s">
        <v>631</v>
      </c>
      <c r="D147" s="80">
        <v>2.2930000000000001</v>
      </c>
      <c r="E147" s="81">
        <v>0.1</v>
      </c>
      <c r="F147" s="82">
        <v>1.4999999999999999E-2</v>
      </c>
      <c r="G147" s="318">
        <v>1.28</v>
      </c>
      <c r="H147" s="319"/>
      <c r="I147" s="320"/>
      <c r="J147" s="26"/>
    </row>
    <row r="148" spans="1:10" ht="35.049999999999997" customHeight="1" x14ac:dyDescent="0.3">
      <c r="A148" s="317" t="s">
        <v>881</v>
      </c>
      <c r="B148" s="24"/>
      <c r="C148" s="330" t="s">
        <v>631</v>
      </c>
      <c r="D148" s="80">
        <v>2.2930000000000001</v>
      </c>
      <c r="E148" s="81">
        <v>0.1</v>
      </c>
      <c r="F148" s="82">
        <v>1.4999999999999999E-2</v>
      </c>
      <c r="G148" s="318">
        <v>3.64</v>
      </c>
      <c r="H148" s="319"/>
      <c r="I148" s="320"/>
      <c r="J148" s="26"/>
    </row>
    <row r="149" spans="1:10" ht="35.049999999999997" customHeight="1" x14ac:dyDescent="0.3">
      <c r="A149" s="317" t="s">
        <v>882</v>
      </c>
      <c r="B149" s="24"/>
      <c r="C149" s="330" t="s">
        <v>631</v>
      </c>
      <c r="D149" s="80">
        <v>2.2930000000000001</v>
      </c>
      <c r="E149" s="81">
        <v>0.1</v>
      </c>
      <c r="F149" s="82">
        <v>1.4999999999999999E-2</v>
      </c>
      <c r="G149" s="318">
        <v>7.83</v>
      </c>
      <c r="H149" s="319"/>
      <c r="I149" s="320"/>
      <c r="J149" s="26"/>
    </row>
    <row r="150" spans="1:10" ht="35.049999999999997" customHeight="1" x14ac:dyDescent="0.3">
      <c r="A150" s="317" t="s">
        <v>883</v>
      </c>
      <c r="B150" s="24"/>
      <c r="C150" s="330" t="s">
        <v>631</v>
      </c>
      <c r="D150" s="80">
        <v>2.2930000000000001</v>
      </c>
      <c r="E150" s="81">
        <v>0.1</v>
      </c>
      <c r="F150" s="82">
        <v>1.4999999999999999E-2</v>
      </c>
      <c r="G150" s="318">
        <v>21.35</v>
      </c>
      <c r="H150" s="319"/>
      <c r="I150" s="320"/>
      <c r="J150" s="26"/>
    </row>
    <row r="151" spans="1:10" ht="35.049999999999997" customHeight="1" x14ac:dyDescent="0.3">
      <c r="A151" s="317" t="s">
        <v>584</v>
      </c>
      <c r="B151" s="24"/>
      <c r="C151" s="300" t="s">
        <v>569</v>
      </c>
      <c r="D151" s="80">
        <v>2.2930000000000001</v>
      </c>
      <c r="E151" s="81">
        <v>0.1</v>
      </c>
      <c r="F151" s="82">
        <v>1.4999999999999999E-2</v>
      </c>
      <c r="G151" s="319"/>
      <c r="H151" s="319"/>
      <c r="I151" s="320"/>
      <c r="J151" s="26"/>
    </row>
    <row r="152" spans="1:10" ht="35.049999999999997" customHeight="1" x14ac:dyDescent="0.3">
      <c r="A152" s="317" t="s">
        <v>884</v>
      </c>
      <c r="B152" s="24"/>
      <c r="C152" s="315">
        <v>0</v>
      </c>
      <c r="D152" s="80">
        <v>1.635</v>
      </c>
      <c r="E152" s="81">
        <v>7.0000000000000007E-2</v>
      </c>
      <c r="F152" s="82">
        <v>0.01</v>
      </c>
      <c r="G152" s="318">
        <v>2.15</v>
      </c>
      <c r="H152" s="318">
        <v>0.7</v>
      </c>
      <c r="I152" s="321">
        <v>1.35</v>
      </c>
      <c r="J152" s="25">
        <v>5.3999999999999999E-2</v>
      </c>
    </row>
    <row r="153" spans="1:10" ht="35.049999999999997" customHeight="1" x14ac:dyDescent="0.3">
      <c r="A153" s="317" t="s">
        <v>885</v>
      </c>
      <c r="B153" s="24"/>
      <c r="C153" s="315">
        <v>0</v>
      </c>
      <c r="D153" s="80">
        <v>1.635</v>
      </c>
      <c r="E153" s="81">
        <v>7.0000000000000007E-2</v>
      </c>
      <c r="F153" s="82">
        <v>0.01</v>
      </c>
      <c r="G153" s="318">
        <v>41.27</v>
      </c>
      <c r="H153" s="318">
        <v>0.7</v>
      </c>
      <c r="I153" s="321">
        <v>1.35</v>
      </c>
      <c r="J153" s="25">
        <v>5.3999999999999999E-2</v>
      </c>
    </row>
    <row r="154" spans="1:10" ht="35.049999999999997" customHeight="1" x14ac:dyDescent="0.3">
      <c r="A154" s="317" t="s">
        <v>886</v>
      </c>
      <c r="B154" s="24"/>
      <c r="C154" s="315">
        <v>0</v>
      </c>
      <c r="D154" s="80">
        <v>1.635</v>
      </c>
      <c r="E154" s="81">
        <v>7.0000000000000007E-2</v>
      </c>
      <c r="F154" s="82">
        <v>0.01</v>
      </c>
      <c r="G154" s="318">
        <v>68.069999999999993</v>
      </c>
      <c r="H154" s="318">
        <v>0.7</v>
      </c>
      <c r="I154" s="321">
        <v>1.35</v>
      </c>
      <c r="J154" s="25">
        <v>5.3999999999999999E-2</v>
      </c>
    </row>
    <row r="155" spans="1:10" ht="35.049999999999997" customHeight="1" x14ac:dyDescent="0.3">
      <c r="A155" s="317" t="s">
        <v>887</v>
      </c>
      <c r="B155" s="24"/>
      <c r="C155" s="315">
        <v>0</v>
      </c>
      <c r="D155" s="80">
        <v>1.635</v>
      </c>
      <c r="E155" s="81">
        <v>7.0000000000000007E-2</v>
      </c>
      <c r="F155" s="82">
        <v>0.01</v>
      </c>
      <c r="G155" s="318">
        <v>109.79</v>
      </c>
      <c r="H155" s="318">
        <v>0.7</v>
      </c>
      <c r="I155" s="321">
        <v>1.35</v>
      </c>
      <c r="J155" s="25">
        <v>5.3999999999999999E-2</v>
      </c>
    </row>
    <row r="156" spans="1:10" ht="35.049999999999997" customHeight="1" x14ac:dyDescent="0.3">
      <c r="A156" s="317" t="s">
        <v>888</v>
      </c>
      <c r="B156" s="24"/>
      <c r="C156" s="315">
        <v>0</v>
      </c>
      <c r="D156" s="80">
        <v>1.635</v>
      </c>
      <c r="E156" s="81">
        <v>7.0000000000000007E-2</v>
      </c>
      <c r="F156" s="82">
        <v>0.01</v>
      </c>
      <c r="G156" s="318">
        <v>241.71</v>
      </c>
      <c r="H156" s="318">
        <v>0.7</v>
      </c>
      <c r="I156" s="321">
        <v>1.35</v>
      </c>
      <c r="J156" s="25">
        <v>5.3999999999999999E-2</v>
      </c>
    </row>
    <row r="157" spans="1:10" ht="35.049999999999997" customHeight="1" x14ac:dyDescent="0.3">
      <c r="A157" s="317" t="s">
        <v>889</v>
      </c>
      <c r="B157" s="24"/>
      <c r="C157" s="315">
        <v>0</v>
      </c>
      <c r="D157" s="80">
        <v>1.5669999999999999</v>
      </c>
      <c r="E157" s="81">
        <v>6.5000000000000002E-2</v>
      </c>
      <c r="F157" s="82">
        <v>8.9999999999999993E-3</v>
      </c>
      <c r="G157" s="318">
        <v>2.34</v>
      </c>
      <c r="H157" s="318">
        <v>1.62</v>
      </c>
      <c r="I157" s="321">
        <v>2.11</v>
      </c>
      <c r="J157" s="25">
        <v>0.05</v>
      </c>
    </row>
    <row r="158" spans="1:10" ht="35.049999999999997" customHeight="1" x14ac:dyDescent="0.3">
      <c r="A158" s="317" t="s">
        <v>890</v>
      </c>
      <c r="B158" s="24"/>
      <c r="C158" s="315">
        <v>0</v>
      </c>
      <c r="D158" s="80">
        <v>1.5669999999999999</v>
      </c>
      <c r="E158" s="81">
        <v>6.5000000000000002E-2</v>
      </c>
      <c r="F158" s="82">
        <v>8.9999999999999993E-3</v>
      </c>
      <c r="G158" s="318">
        <v>60.26</v>
      </c>
      <c r="H158" s="318">
        <v>1.62</v>
      </c>
      <c r="I158" s="321">
        <v>2.11</v>
      </c>
      <c r="J158" s="25">
        <v>0.05</v>
      </c>
    </row>
    <row r="159" spans="1:10" ht="35.049999999999997" customHeight="1" x14ac:dyDescent="0.3">
      <c r="A159" s="317" t="s">
        <v>891</v>
      </c>
      <c r="B159" s="24"/>
      <c r="C159" s="315">
        <v>0</v>
      </c>
      <c r="D159" s="80">
        <v>1.5669999999999999</v>
      </c>
      <c r="E159" s="81">
        <v>6.5000000000000002E-2</v>
      </c>
      <c r="F159" s="82">
        <v>8.9999999999999993E-3</v>
      </c>
      <c r="G159" s="318">
        <v>99.93</v>
      </c>
      <c r="H159" s="318">
        <v>1.62</v>
      </c>
      <c r="I159" s="321">
        <v>2.11</v>
      </c>
      <c r="J159" s="25">
        <v>0.05</v>
      </c>
    </row>
    <row r="160" spans="1:10" ht="35.049999999999997" customHeight="1" x14ac:dyDescent="0.3">
      <c r="A160" s="317" t="s">
        <v>892</v>
      </c>
      <c r="B160" s="24"/>
      <c r="C160" s="315">
        <v>0</v>
      </c>
      <c r="D160" s="80">
        <v>1.5669999999999999</v>
      </c>
      <c r="E160" s="81">
        <v>6.5000000000000002E-2</v>
      </c>
      <c r="F160" s="82">
        <v>8.9999999999999993E-3</v>
      </c>
      <c r="G160" s="318">
        <v>161.69999999999999</v>
      </c>
      <c r="H160" s="318">
        <v>1.62</v>
      </c>
      <c r="I160" s="321">
        <v>2.11</v>
      </c>
      <c r="J160" s="25">
        <v>0.05</v>
      </c>
    </row>
    <row r="161" spans="1:10" ht="35.049999999999997" customHeight="1" x14ac:dyDescent="0.3">
      <c r="A161" s="317" t="s">
        <v>893</v>
      </c>
      <c r="B161" s="24"/>
      <c r="C161" s="315">
        <v>0</v>
      </c>
      <c r="D161" s="80">
        <v>1.5669999999999999</v>
      </c>
      <c r="E161" s="81">
        <v>6.5000000000000002E-2</v>
      </c>
      <c r="F161" s="82">
        <v>8.9999999999999993E-3</v>
      </c>
      <c r="G161" s="318">
        <v>357</v>
      </c>
      <c r="H161" s="318">
        <v>1.62</v>
      </c>
      <c r="I161" s="321">
        <v>2.11</v>
      </c>
      <c r="J161" s="25">
        <v>0.05</v>
      </c>
    </row>
    <row r="162" spans="1:10" ht="35.049999999999997" customHeight="1" x14ac:dyDescent="0.3">
      <c r="A162" s="317" t="s">
        <v>894</v>
      </c>
      <c r="B162" s="24"/>
      <c r="C162" s="315">
        <v>0</v>
      </c>
      <c r="D162" s="80">
        <v>1.504</v>
      </c>
      <c r="E162" s="81">
        <v>6.2E-2</v>
      </c>
      <c r="F162" s="82">
        <v>8.0000000000000002E-3</v>
      </c>
      <c r="G162" s="318">
        <v>34.33</v>
      </c>
      <c r="H162" s="318">
        <v>1.36</v>
      </c>
      <c r="I162" s="321">
        <v>2.1</v>
      </c>
      <c r="J162" s="25">
        <v>4.8000000000000001E-2</v>
      </c>
    </row>
    <row r="163" spans="1:10" ht="35.049999999999997" customHeight="1" x14ac:dyDescent="0.3">
      <c r="A163" s="317" t="s">
        <v>895</v>
      </c>
      <c r="B163" s="24"/>
      <c r="C163" s="315">
        <v>0</v>
      </c>
      <c r="D163" s="80">
        <v>1.504</v>
      </c>
      <c r="E163" s="81">
        <v>6.2E-2</v>
      </c>
      <c r="F163" s="82">
        <v>8.0000000000000002E-3</v>
      </c>
      <c r="G163" s="318">
        <v>283.64</v>
      </c>
      <c r="H163" s="318">
        <v>1.36</v>
      </c>
      <c r="I163" s="321">
        <v>2.1</v>
      </c>
      <c r="J163" s="25">
        <v>4.8000000000000001E-2</v>
      </c>
    </row>
    <row r="164" spans="1:10" ht="35.049999999999997" customHeight="1" x14ac:dyDescent="0.3">
      <c r="A164" s="317" t="s">
        <v>896</v>
      </c>
      <c r="B164" s="24"/>
      <c r="C164" s="315">
        <v>0</v>
      </c>
      <c r="D164" s="80">
        <v>1.504</v>
      </c>
      <c r="E164" s="81">
        <v>6.2E-2</v>
      </c>
      <c r="F164" s="82">
        <v>8.0000000000000002E-3</v>
      </c>
      <c r="G164" s="318">
        <v>1442.13</v>
      </c>
      <c r="H164" s="318">
        <v>1.36</v>
      </c>
      <c r="I164" s="321">
        <v>2.1</v>
      </c>
      <c r="J164" s="25">
        <v>4.8000000000000001E-2</v>
      </c>
    </row>
    <row r="165" spans="1:10" ht="35.049999999999997" customHeight="1" x14ac:dyDescent="0.3">
      <c r="A165" s="317" t="s">
        <v>897</v>
      </c>
      <c r="B165" s="24"/>
      <c r="C165" s="315">
        <v>0</v>
      </c>
      <c r="D165" s="80">
        <v>1.504</v>
      </c>
      <c r="E165" s="81">
        <v>6.2E-2</v>
      </c>
      <c r="F165" s="82">
        <v>8.0000000000000002E-3</v>
      </c>
      <c r="G165" s="318">
        <v>1261.08</v>
      </c>
      <c r="H165" s="318">
        <v>1.36</v>
      </c>
      <c r="I165" s="321">
        <v>2.1</v>
      </c>
      <c r="J165" s="25">
        <v>4.8000000000000001E-2</v>
      </c>
    </row>
    <row r="166" spans="1:10" ht="35.049999999999997" customHeight="1" x14ac:dyDescent="0.3">
      <c r="A166" s="317" t="s">
        <v>898</v>
      </c>
      <c r="B166" s="24"/>
      <c r="C166" s="315">
        <v>0</v>
      </c>
      <c r="D166" s="80">
        <v>1.504</v>
      </c>
      <c r="E166" s="81">
        <v>6.2E-2</v>
      </c>
      <c r="F166" s="82">
        <v>8.0000000000000002E-3</v>
      </c>
      <c r="G166" s="318">
        <v>3198.21</v>
      </c>
      <c r="H166" s="318">
        <v>1.36</v>
      </c>
      <c r="I166" s="321">
        <v>2.1</v>
      </c>
      <c r="J166" s="25">
        <v>4.8000000000000001E-2</v>
      </c>
    </row>
    <row r="167" spans="1:10" ht="35.049999999999997" customHeight="1" x14ac:dyDescent="0.3">
      <c r="A167" s="317" t="s">
        <v>585</v>
      </c>
      <c r="B167" s="24"/>
      <c r="C167" s="315" t="s">
        <v>608</v>
      </c>
      <c r="D167" s="83">
        <v>7.4139999999999997</v>
      </c>
      <c r="E167" s="84">
        <v>0.35399999999999998</v>
      </c>
      <c r="F167" s="82">
        <v>0.25800000000000001</v>
      </c>
      <c r="G167" s="319"/>
      <c r="H167" s="319"/>
      <c r="I167" s="320"/>
      <c r="J167" s="26"/>
    </row>
    <row r="168" spans="1:10" ht="35.049999999999997" customHeight="1" x14ac:dyDescent="0.3">
      <c r="A168" s="317" t="s">
        <v>697</v>
      </c>
      <c r="B168" s="24"/>
      <c r="C168" s="327">
        <v>0</v>
      </c>
      <c r="D168" s="80">
        <v>-2.536</v>
      </c>
      <c r="E168" s="81">
        <v>-0.111</v>
      </c>
      <c r="F168" s="82">
        <v>-1.7000000000000001E-2</v>
      </c>
      <c r="G168" s="318">
        <v>0</v>
      </c>
      <c r="H168" s="319"/>
      <c r="I168" s="320"/>
      <c r="J168" s="26"/>
    </row>
    <row r="169" spans="1:10" ht="35.049999999999997" customHeight="1" x14ac:dyDescent="0.3">
      <c r="A169" s="317" t="s">
        <v>698</v>
      </c>
      <c r="B169" s="316"/>
      <c r="C169" s="327">
        <v>0</v>
      </c>
      <c r="D169" s="80">
        <v>-2.508</v>
      </c>
      <c r="E169" s="81">
        <v>-0.109</v>
      </c>
      <c r="F169" s="82">
        <v>-1.6E-2</v>
      </c>
      <c r="G169" s="318">
        <v>0</v>
      </c>
      <c r="H169" s="319"/>
      <c r="I169" s="320"/>
      <c r="J169" s="26"/>
    </row>
    <row r="170" spans="1:10" ht="35.049999999999997" customHeight="1" x14ac:dyDescent="0.3">
      <c r="A170" s="317" t="s">
        <v>699</v>
      </c>
      <c r="B170" s="24"/>
      <c r="C170" s="327">
        <v>0</v>
      </c>
      <c r="D170" s="80">
        <v>-2.536</v>
      </c>
      <c r="E170" s="81">
        <v>-0.111</v>
      </c>
      <c r="F170" s="82">
        <v>-1.7000000000000001E-2</v>
      </c>
      <c r="G170" s="318">
        <v>0</v>
      </c>
      <c r="H170" s="319"/>
      <c r="I170" s="320"/>
      <c r="J170" s="25">
        <v>7.4999999999999997E-2</v>
      </c>
    </row>
    <row r="171" spans="1:10" ht="35.049999999999997" customHeight="1" x14ac:dyDescent="0.3">
      <c r="A171" s="317" t="s">
        <v>700</v>
      </c>
      <c r="B171" s="24"/>
      <c r="C171" s="327">
        <v>0</v>
      </c>
      <c r="D171" s="80">
        <v>-2.508</v>
      </c>
      <c r="E171" s="81">
        <v>-0.109</v>
      </c>
      <c r="F171" s="82">
        <v>-1.6E-2</v>
      </c>
      <c r="G171" s="318">
        <v>0</v>
      </c>
      <c r="H171" s="319"/>
      <c r="I171" s="320"/>
      <c r="J171" s="25">
        <v>7.4999999999999997E-2</v>
      </c>
    </row>
    <row r="172" spans="1:10" ht="35.049999999999997" customHeight="1" x14ac:dyDescent="0.3">
      <c r="A172" s="317" t="s">
        <v>701</v>
      </c>
      <c r="B172" s="24"/>
      <c r="C172" s="327">
        <v>0</v>
      </c>
      <c r="D172" s="80">
        <v>-2.7559999999999998</v>
      </c>
      <c r="E172" s="81">
        <v>-0.114</v>
      </c>
      <c r="F172" s="82">
        <v>-1.4999999999999999E-2</v>
      </c>
      <c r="G172" s="318">
        <v>4.62</v>
      </c>
      <c r="H172" s="319"/>
      <c r="I172" s="320"/>
      <c r="J172" s="25">
        <v>9.7000000000000003E-2</v>
      </c>
    </row>
    <row r="173" spans="1:10" ht="35.049999999999997" customHeight="1" x14ac:dyDescent="0.3">
      <c r="A173" s="317" t="s">
        <v>899</v>
      </c>
      <c r="B173" s="24"/>
      <c r="C173" s="352" t="s">
        <v>630</v>
      </c>
      <c r="D173" s="80">
        <v>1.1559999999999999</v>
      </c>
      <c r="E173" s="81">
        <v>5.0999999999999997E-2</v>
      </c>
      <c r="F173" s="82">
        <v>8.0000000000000002E-3</v>
      </c>
      <c r="G173" s="318">
        <v>0.84</v>
      </c>
      <c r="H173" s="319"/>
      <c r="I173" s="320"/>
      <c r="J173" s="26"/>
    </row>
    <row r="174" spans="1:10" ht="35.049999999999997" customHeight="1" x14ac:dyDescent="0.3">
      <c r="A174" s="317" t="s">
        <v>900</v>
      </c>
      <c r="B174" s="24"/>
      <c r="C174" s="300" t="s">
        <v>567</v>
      </c>
      <c r="D174" s="80">
        <v>1.1559999999999999</v>
      </c>
      <c r="E174" s="81">
        <v>5.0999999999999997E-2</v>
      </c>
      <c r="F174" s="82">
        <v>8.0000000000000002E-3</v>
      </c>
      <c r="G174" s="319"/>
      <c r="H174" s="319"/>
      <c r="I174" s="320"/>
      <c r="J174" s="26"/>
    </row>
    <row r="175" spans="1:10" ht="35.049999999999997" customHeight="1" x14ac:dyDescent="0.3">
      <c r="A175" s="317" t="s">
        <v>901</v>
      </c>
      <c r="B175" s="24"/>
      <c r="C175" s="330" t="s">
        <v>631</v>
      </c>
      <c r="D175" s="80">
        <v>0.86899999999999999</v>
      </c>
      <c r="E175" s="81">
        <v>3.7999999999999999E-2</v>
      </c>
      <c r="F175" s="82">
        <v>6.0000000000000001E-3</v>
      </c>
      <c r="G175" s="318">
        <v>0.35</v>
      </c>
      <c r="H175" s="319"/>
      <c r="I175" s="320"/>
      <c r="J175" s="26"/>
    </row>
    <row r="176" spans="1:10" ht="35.049999999999997" customHeight="1" x14ac:dyDescent="0.3">
      <c r="A176" s="317" t="s">
        <v>902</v>
      </c>
      <c r="B176" s="24"/>
      <c r="C176" s="330" t="s">
        <v>631</v>
      </c>
      <c r="D176" s="80">
        <v>0.86899999999999999</v>
      </c>
      <c r="E176" s="81">
        <v>3.7999999999999999E-2</v>
      </c>
      <c r="F176" s="82">
        <v>6.0000000000000001E-3</v>
      </c>
      <c r="G176" s="318">
        <v>0.52</v>
      </c>
      <c r="H176" s="319"/>
      <c r="I176" s="320"/>
      <c r="J176" s="26"/>
    </row>
    <row r="177" spans="1:10" ht="35.049999999999997" customHeight="1" x14ac:dyDescent="0.3">
      <c r="A177" s="317" t="s">
        <v>903</v>
      </c>
      <c r="B177" s="24"/>
      <c r="C177" s="330" t="s">
        <v>631</v>
      </c>
      <c r="D177" s="80">
        <v>0.86899999999999999</v>
      </c>
      <c r="E177" s="81">
        <v>3.7999999999999999E-2</v>
      </c>
      <c r="F177" s="82">
        <v>6.0000000000000001E-3</v>
      </c>
      <c r="G177" s="318">
        <v>1.42</v>
      </c>
      <c r="H177" s="319"/>
      <c r="I177" s="320"/>
      <c r="J177" s="26"/>
    </row>
    <row r="178" spans="1:10" ht="35.049999999999997" customHeight="1" x14ac:dyDescent="0.3">
      <c r="A178" s="317" t="s">
        <v>904</v>
      </c>
      <c r="B178" s="24"/>
      <c r="C178" s="330" t="s">
        <v>631</v>
      </c>
      <c r="D178" s="80">
        <v>0.86899999999999999</v>
      </c>
      <c r="E178" s="81">
        <v>3.7999999999999999E-2</v>
      </c>
      <c r="F178" s="82">
        <v>6.0000000000000001E-3</v>
      </c>
      <c r="G178" s="318">
        <v>3.01</v>
      </c>
      <c r="H178" s="319"/>
      <c r="I178" s="320"/>
      <c r="J178" s="26"/>
    </row>
    <row r="179" spans="1:10" ht="35.049999999999997" customHeight="1" x14ac:dyDescent="0.3">
      <c r="A179" s="317" t="s">
        <v>905</v>
      </c>
      <c r="B179" s="24"/>
      <c r="C179" s="330" t="s">
        <v>631</v>
      </c>
      <c r="D179" s="80">
        <v>0.86899999999999999</v>
      </c>
      <c r="E179" s="81">
        <v>3.7999999999999999E-2</v>
      </c>
      <c r="F179" s="82">
        <v>6.0000000000000001E-3</v>
      </c>
      <c r="G179" s="318">
        <v>8.1300000000000008</v>
      </c>
      <c r="H179" s="319"/>
      <c r="I179" s="320"/>
      <c r="J179" s="26"/>
    </row>
    <row r="180" spans="1:10" ht="35.049999999999997" customHeight="1" x14ac:dyDescent="0.3">
      <c r="A180" s="317" t="s">
        <v>586</v>
      </c>
      <c r="B180" s="24"/>
      <c r="C180" s="300" t="s">
        <v>569</v>
      </c>
      <c r="D180" s="80">
        <v>0.86899999999999999</v>
      </c>
      <c r="E180" s="81">
        <v>3.7999999999999999E-2</v>
      </c>
      <c r="F180" s="82">
        <v>6.0000000000000001E-3</v>
      </c>
      <c r="G180" s="319"/>
      <c r="H180" s="319"/>
      <c r="I180" s="320"/>
      <c r="J180" s="26"/>
    </row>
    <row r="181" spans="1:10" ht="35.049999999999997" customHeight="1" x14ac:dyDescent="0.3">
      <c r="A181" s="317" t="s">
        <v>906</v>
      </c>
      <c r="B181" s="24"/>
      <c r="C181" s="315">
        <v>0</v>
      </c>
      <c r="D181" s="80">
        <v>0.61899999999999999</v>
      </c>
      <c r="E181" s="81">
        <v>2.7E-2</v>
      </c>
      <c r="F181" s="82">
        <v>4.0000000000000001E-3</v>
      </c>
      <c r="G181" s="318">
        <v>0.86</v>
      </c>
      <c r="H181" s="318">
        <v>0.27</v>
      </c>
      <c r="I181" s="321">
        <v>0.51</v>
      </c>
      <c r="J181" s="25">
        <v>0.02</v>
      </c>
    </row>
    <row r="182" spans="1:10" ht="35.049999999999997" customHeight="1" x14ac:dyDescent="0.3">
      <c r="A182" s="317" t="s">
        <v>907</v>
      </c>
      <c r="B182" s="24"/>
      <c r="C182" s="315">
        <v>0</v>
      </c>
      <c r="D182" s="80">
        <v>0.61899999999999999</v>
      </c>
      <c r="E182" s="81">
        <v>2.7E-2</v>
      </c>
      <c r="F182" s="82">
        <v>4.0000000000000001E-3</v>
      </c>
      <c r="G182" s="318">
        <v>15.67</v>
      </c>
      <c r="H182" s="318">
        <v>0.27</v>
      </c>
      <c r="I182" s="321">
        <v>0.51</v>
      </c>
      <c r="J182" s="25">
        <v>0.02</v>
      </c>
    </row>
    <row r="183" spans="1:10" ht="35.049999999999997" customHeight="1" x14ac:dyDescent="0.3">
      <c r="A183" s="317" t="s">
        <v>908</v>
      </c>
      <c r="B183" s="24"/>
      <c r="C183" s="315">
        <v>0</v>
      </c>
      <c r="D183" s="80">
        <v>0.61899999999999999</v>
      </c>
      <c r="E183" s="81">
        <v>2.7E-2</v>
      </c>
      <c r="F183" s="82">
        <v>4.0000000000000001E-3</v>
      </c>
      <c r="G183" s="318">
        <v>25.82</v>
      </c>
      <c r="H183" s="318">
        <v>0.27</v>
      </c>
      <c r="I183" s="321">
        <v>0.51</v>
      </c>
      <c r="J183" s="25">
        <v>0.02</v>
      </c>
    </row>
    <row r="184" spans="1:10" ht="35.049999999999997" customHeight="1" x14ac:dyDescent="0.3">
      <c r="A184" s="317" t="s">
        <v>909</v>
      </c>
      <c r="B184" s="24"/>
      <c r="C184" s="315">
        <v>0</v>
      </c>
      <c r="D184" s="80">
        <v>0.61899999999999999</v>
      </c>
      <c r="E184" s="81">
        <v>2.7E-2</v>
      </c>
      <c r="F184" s="82">
        <v>4.0000000000000001E-3</v>
      </c>
      <c r="G184" s="318">
        <v>41.62</v>
      </c>
      <c r="H184" s="318">
        <v>0.27</v>
      </c>
      <c r="I184" s="321">
        <v>0.51</v>
      </c>
      <c r="J184" s="25">
        <v>0.02</v>
      </c>
    </row>
    <row r="185" spans="1:10" ht="35.049999999999997" customHeight="1" x14ac:dyDescent="0.3">
      <c r="A185" s="317" t="s">
        <v>910</v>
      </c>
      <c r="B185" s="24"/>
      <c r="C185" s="315">
        <v>0</v>
      </c>
      <c r="D185" s="80">
        <v>0.61899999999999999</v>
      </c>
      <c r="E185" s="81">
        <v>2.7E-2</v>
      </c>
      <c r="F185" s="82">
        <v>4.0000000000000001E-3</v>
      </c>
      <c r="G185" s="318">
        <v>91.59</v>
      </c>
      <c r="H185" s="318">
        <v>0.27</v>
      </c>
      <c r="I185" s="321">
        <v>0.51</v>
      </c>
      <c r="J185" s="25">
        <v>0.02</v>
      </c>
    </row>
    <row r="186" spans="1:10" ht="35.049999999999997" customHeight="1" x14ac:dyDescent="0.3">
      <c r="A186" s="317" t="s">
        <v>911</v>
      </c>
      <c r="B186" s="24"/>
      <c r="C186" s="315">
        <v>0</v>
      </c>
      <c r="D186" s="80">
        <v>0.59399999999999997</v>
      </c>
      <c r="E186" s="81">
        <v>2.5000000000000001E-2</v>
      </c>
      <c r="F186" s="82">
        <v>3.0000000000000001E-3</v>
      </c>
      <c r="G186" s="318">
        <v>0.93</v>
      </c>
      <c r="H186" s="318">
        <v>0.61</v>
      </c>
      <c r="I186" s="321">
        <v>0.8</v>
      </c>
      <c r="J186" s="25">
        <v>1.9E-2</v>
      </c>
    </row>
    <row r="187" spans="1:10" ht="35.049999999999997" customHeight="1" x14ac:dyDescent="0.3">
      <c r="A187" s="317" t="s">
        <v>912</v>
      </c>
      <c r="B187" s="24"/>
      <c r="C187" s="315">
        <v>0</v>
      </c>
      <c r="D187" s="80">
        <v>0.59399999999999997</v>
      </c>
      <c r="E187" s="81">
        <v>2.5000000000000001E-2</v>
      </c>
      <c r="F187" s="82">
        <v>3.0000000000000001E-3</v>
      </c>
      <c r="G187" s="318">
        <v>22.86</v>
      </c>
      <c r="H187" s="318">
        <v>0.61</v>
      </c>
      <c r="I187" s="321">
        <v>0.8</v>
      </c>
      <c r="J187" s="25">
        <v>1.9E-2</v>
      </c>
    </row>
    <row r="188" spans="1:10" ht="35.049999999999997" customHeight="1" x14ac:dyDescent="0.3">
      <c r="A188" s="317" t="s">
        <v>913</v>
      </c>
      <c r="B188" s="24"/>
      <c r="C188" s="315">
        <v>0</v>
      </c>
      <c r="D188" s="80">
        <v>0.59399999999999997</v>
      </c>
      <c r="E188" s="81">
        <v>2.5000000000000001E-2</v>
      </c>
      <c r="F188" s="82">
        <v>3.0000000000000001E-3</v>
      </c>
      <c r="G188" s="318">
        <v>37.89</v>
      </c>
      <c r="H188" s="318">
        <v>0.61</v>
      </c>
      <c r="I188" s="321">
        <v>0.8</v>
      </c>
      <c r="J188" s="25">
        <v>1.9E-2</v>
      </c>
    </row>
    <row r="189" spans="1:10" ht="35.049999999999997" customHeight="1" x14ac:dyDescent="0.3">
      <c r="A189" s="317" t="s">
        <v>914</v>
      </c>
      <c r="B189" s="24"/>
      <c r="C189" s="315">
        <v>0</v>
      </c>
      <c r="D189" s="80">
        <v>0.59399999999999997</v>
      </c>
      <c r="E189" s="81">
        <v>2.5000000000000001E-2</v>
      </c>
      <c r="F189" s="82">
        <v>3.0000000000000001E-3</v>
      </c>
      <c r="G189" s="318">
        <v>61.29</v>
      </c>
      <c r="H189" s="318">
        <v>0.61</v>
      </c>
      <c r="I189" s="321">
        <v>0.8</v>
      </c>
      <c r="J189" s="25">
        <v>1.9E-2</v>
      </c>
    </row>
    <row r="190" spans="1:10" ht="35.049999999999997" customHeight="1" x14ac:dyDescent="0.3">
      <c r="A190" s="317" t="s">
        <v>915</v>
      </c>
      <c r="B190" s="24"/>
      <c r="C190" s="315">
        <v>0</v>
      </c>
      <c r="D190" s="80">
        <v>0.59399999999999997</v>
      </c>
      <c r="E190" s="81">
        <v>2.5000000000000001E-2</v>
      </c>
      <c r="F190" s="82">
        <v>3.0000000000000001E-3</v>
      </c>
      <c r="G190" s="318">
        <v>135.26</v>
      </c>
      <c r="H190" s="318">
        <v>0.61</v>
      </c>
      <c r="I190" s="321">
        <v>0.8</v>
      </c>
      <c r="J190" s="25">
        <v>1.9E-2</v>
      </c>
    </row>
    <row r="191" spans="1:10" ht="35.049999999999997" customHeight="1" x14ac:dyDescent="0.3">
      <c r="A191" s="317" t="s">
        <v>916</v>
      </c>
      <c r="B191" s="24"/>
      <c r="C191" s="315">
        <v>0</v>
      </c>
      <c r="D191" s="80">
        <v>0.56999999999999995</v>
      </c>
      <c r="E191" s="81">
        <v>2.3E-2</v>
      </c>
      <c r="F191" s="82">
        <v>3.0000000000000001E-3</v>
      </c>
      <c r="G191" s="318">
        <v>13.05</v>
      </c>
      <c r="H191" s="318">
        <v>0.51</v>
      </c>
      <c r="I191" s="321">
        <v>0.8</v>
      </c>
      <c r="J191" s="25">
        <v>1.7999999999999999E-2</v>
      </c>
    </row>
    <row r="192" spans="1:10" ht="35.049999999999997" customHeight="1" x14ac:dyDescent="0.3">
      <c r="A192" s="317" t="s">
        <v>917</v>
      </c>
      <c r="B192" s="24"/>
      <c r="C192" s="315">
        <v>0</v>
      </c>
      <c r="D192" s="80">
        <v>0.56999999999999995</v>
      </c>
      <c r="E192" s="81">
        <v>2.3E-2</v>
      </c>
      <c r="F192" s="82">
        <v>3.0000000000000001E-3</v>
      </c>
      <c r="G192" s="318">
        <v>107.47</v>
      </c>
      <c r="H192" s="318">
        <v>0.51</v>
      </c>
      <c r="I192" s="321">
        <v>0.8</v>
      </c>
      <c r="J192" s="25">
        <v>1.7999999999999999E-2</v>
      </c>
    </row>
    <row r="193" spans="1:10" ht="35.049999999999997" customHeight="1" x14ac:dyDescent="0.3">
      <c r="A193" s="317" t="s">
        <v>918</v>
      </c>
      <c r="B193" s="24"/>
      <c r="C193" s="315">
        <v>0</v>
      </c>
      <c r="D193" s="80">
        <v>0.56999999999999995</v>
      </c>
      <c r="E193" s="81">
        <v>2.3E-2</v>
      </c>
      <c r="F193" s="82">
        <v>3.0000000000000001E-3</v>
      </c>
      <c r="G193" s="318">
        <v>546.26</v>
      </c>
      <c r="H193" s="318">
        <v>0.51</v>
      </c>
      <c r="I193" s="321">
        <v>0.8</v>
      </c>
      <c r="J193" s="25">
        <v>1.7999999999999999E-2</v>
      </c>
    </row>
    <row r="194" spans="1:10" ht="35.049999999999997" customHeight="1" x14ac:dyDescent="0.3">
      <c r="A194" s="317" t="s">
        <v>919</v>
      </c>
      <c r="B194" s="24"/>
      <c r="C194" s="315">
        <v>0</v>
      </c>
      <c r="D194" s="80">
        <v>0.56999999999999995</v>
      </c>
      <c r="E194" s="81">
        <v>2.3E-2</v>
      </c>
      <c r="F194" s="82">
        <v>3.0000000000000001E-3</v>
      </c>
      <c r="G194" s="318">
        <v>477.69</v>
      </c>
      <c r="H194" s="318">
        <v>0.51</v>
      </c>
      <c r="I194" s="321">
        <v>0.8</v>
      </c>
      <c r="J194" s="25">
        <v>1.7999999999999999E-2</v>
      </c>
    </row>
    <row r="195" spans="1:10" ht="35.049999999999997" customHeight="1" x14ac:dyDescent="0.3">
      <c r="A195" s="317" t="s">
        <v>920</v>
      </c>
      <c r="B195" s="24"/>
      <c r="C195" s="315">
        <v>0</v>
      </c>
      <c r="D195" s="80">
        <v>0.56999999999999995</v>
      </c>
      <c r="E195" s="81">
        <v>2.3E-2</v>
      </c>
      <c r="F195" s="82">
        <v>3.0000000000000001E-3</v>
      </c>
      <c r="G195" s="318">
        <v>1211.4000000000001</v>
      </c>
      <c r="H195" s="318">
        <v>0.51</v>
      </c>
      <c r="I195" s="321">
        <v>0.8</v>
      </c>
      <c r="J195" s="25">
        <v>1.7999999999999999E-2</v>
      </c>
    </row>
    <row r="196" spans="1:10" ht="35.049999999999997" customHeight="1" x14ac:dyDescent="0.3">
      <c r="A196" s="317" t="s">
        <v>587</v>
      </c>
      <c r="B196" s="24"/>
      <c r="C196" s="315" t="s">
        <v>608</v>
      </c>
      <c r="D196" s="83">
        <v>2.8079999999999998</v>
      </c>
      <c r="E196" s="84">
        <v>0.13400000000000001</v>
      </c>
      <c r="F196" s="82">
        <v>9.8000000000000004E-2</v>
      </c>
      <c r="G196" s="319"/>
      <c r="H196" s="319"/>
      <c r="I196" s="320"/>
      <c r="J196" s="26"/>
    </row>
    <row r="197" spans="1:10" ht="35.049999999999997" customHeight="1" x14ac:dyDescent="0.3">
      <c r="A197" s="317" t="s">
        <v>702</v>
      </c>
      <c r="B197" s="24"/>
      <c r="C197" s="327">
        <v>0</v>
      </c>
      <c r="D197" s="80">
        <v>-0.96099999999999997</v>
      </c>
      <c r="E197" s="81">
        <v>-4.2000000000000003E-2</v>
      </c>
      <c r="F197" s="82">
        <v>-6.0000000000000001E-3</v>
      </c>
      <c r="G197" s="318">
        <v>0</v>
      </c>
      <c r="H197" s="319"/>
      <c r="I197" s="320"/>
      <c r="J197" s="26"/>
    </row>
    <row r="198" spans="1:10" ht="35.049999999999997" customHeight="1" x14ac:dyDescent="0.3">
      <c r="A198" s="317" t="s">
        <v>703</v>
      </c>
      <c r="B198" s="316"/>
      <c r="C198" s="327">
        <v>0</v>
      </c>
      <c r="D198" s="80">
        <v>-0.95</v>
      </c>
      <c r="E198" s="81">
        <v>-4.1000000000000002E-2</v>
      </c>
      <c r="F198" s="82">
        <v>-6.0000000000000001E-3</v>
      </c>
      <c r="G198" s="318">
        <v>0</v>
      </c>
      <c r="H198" s="319"/>
      <c r="I198" s="320"/>
      <c r="J198" s="26"/>
    </row>
    <row r="199" spans="1:10" ht="35.049999999999997" customHeight="1" x14ac:dyDescent="0.3">
      <c r="A199" s="317" t="s">
        <v>704</v>
      </c>
      <c r="B199" s="24"/>
      <c r="C199" s="327">
        <v>0</v>
      </c>
      <c r="D199" s="80">
        <v>-0.96099999999999997</v>
      </c>
      <c r="E199" s="81">
        <v>-4.2000000000000003E-2</v>
      </c>
      <c r="F199" s="82">
        <v>-6.0000000000000001E-3</v>
      </c>
      <c r="G199" s="318">
        <v>0</v>
      </c>
      <c r="H199" s="319"/>
      <c r="I199" s="320"/>
      <c r="J199" s="25">
        <v>2.8000000000000001E-2</v>
      </c>
    </row>
    <row r="200" spans="1:10" ht="35.049999999999997" customHeight="1" x14ac:dyDescent="0.3">
      <c r="A200" s="317" t="s">
        <v>705</v>
      </c>
      <c r="B200" s="24"/>
      <c r="C200" s="327">
        <v>0</v>
      </c>
      <c r="D200" s="80">
        <v>-0.95</v>
      </c>
      <c r="E200" s="81">
        <v>-4.1000000000000002E-2</v>
      </c>
      <c r="F200" s="82">
        <v>-6.0000000000000001E-3</v>
      </c>
      <c r="G200" s="318">
        <v>0</v>
      </c>
      <c r="H200" s="319"/>
      <c r="I200" s="320"/>
      <c r="J200" s="25">
        <v>2.8000000000000001E-2</v>
      </c>
    </row>
    <row r="201" spans="1:10" ht="35.049999999999997" customHeight="1" x14ac:dyDescent="0.3">
      <c r="A201" s="317" t="s">
        <v>706</v>
      </c>
      <c r="B201" s="24"/>
      <c r="C201" s="327">
        <v>0</v>
      </c>
      <c r="D201" s="80">
        <v>-1.044</v>
      </c>
      <c r="E201" s="81">
        <v>-4.2999999999999997E-2</v>
      </c>
      <c r="F201" s="82">
        <v>-6.0000000000000001E-3</v>
      </c>
      <c r="G201" s="318">
        <v>1.75</v>
      </c>
      <c r="H201" s="319"/>
      <c r="I201" s="320"/>
      <c r="J201" s="25">
        <v>3.6999999999999998E-2</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fitToPage="1"/>
  </sheetPr>
  <dimension ref="A1:N201"/>
  <sheetViews>
    <sheetView topLeftCell="A179" zoomScale="50" zoomScaleNormal="50" zoomScaleSheetLayoutView="85" workbookViewId="0">
      <selection activeCell="F10" sqref="F10: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C1" s="2"/>
      <c r="D1" s="2"/>
      <c r="H1" s="2"/>
      <c r="I1" s="3"/>
      <c r="J1" s="1"/>
      <c r="K1" s="1"/>
    </row>
    <row r="2" spans="1:14" ht="40" customHeight="1" x14ac:dyDescent="0.3">
      <c r="A2" s="527" t="str">
        <f>Overview!B4&amp;" - Effective from "&amp;Overview!D4&amp;" - Final LDNO tariffs in WPD South Wales Area (GSP Group_K)"</f>
        <v>Indigo Power Limited - Effective from 1 April 2022 - Final LDNO tariffs in WPD South Wales Area (GSP Group_K)</v>
      </c>
      <c r="B2" s="527"/>
      <c r="C2" s="527"/>
      <c r="D2" s="527"/>
      <c r="E2" s="527"/>
      <c r="F2" s="527"/>
      <c r="G2" s="527"/>
      <c r="H2" s="527"/>
      <c r="I2" s="527"/>
      <c r="J2" s="527"/>
    </row>
    <row r="3" spans="1:14" ht="40" customHeight="1" x14ac:dyDescent="0.3">
      <c r="A3" s="47"/>
      <c r="B3" s="47"/>
      <c r="C3" s="47"/>
      <c r="D3" s="47"/>
      <c r="E3" s="47"/>
      <c r="F3" s="47"/>
      <c r="G3" s="47"/>
      <c r="H3" s="47"/>
      <c r="I3" s="47"/>
      <c r="J3" s="47"/>
      <c r="L3" s="3"/>
    </row>
    <row r="4" spans="1:14" ht="40" customHeight="1" x14ac:dyDescent="0.3">
      <c r="A4" s="433" t="s">
        <v>308</v>
      </c>
      <c r="B4" s="433"/>
      <c r="C4" s="433"/>
      <c r="D4" s="433"/>
      <c r="E4" s="51"/>
      <c r="F4" s="433" t="s">
        <v>307</v>
      </c>
      <c r="G4" s="433"/>
      <c r="H4" s="433"/>
      <c r="I4" s="433"/>
      <c r="J4" s="433"/>
      <c r="L4" s="3"/>
      <c r="M4" s="3"/>
    </row>
    <row r="5" spans="1:14" ht="40" customHeight="1" x14ac:dyDescent="0.3">
      <c r="A5" s="378" t="s">
        <v>13</v>
      </c>
      <c r="B5" s="248" t="s">
        <v>299</v>
      </c>
      <c r="C5" s="255" t="s">
        <v>300</v>
      </c>
      <c r="D5" s="43" t="s">
        <v>301</v>
      </c>
      <c r="E5" s="46"/>
      <c r="F5" s="430"/>
      <c r="G5" s="431"/>
      <c r="H5" s="44" t="s">
        <v>305</v>
      </c>
      <c r="I5" s="45" t="s">
        <v>306</v>
      </c>
      <c r="J5" s="43" t="s">
        <v>301</v>
      </c>
      <c r="K5" s="46"/>
      <c r="L5" s="46"/>
      <c r="M5" s="3"/>
      <c r="N5" s="3"/>
    </row>
    <row r="6" spans="1:14" ht="40" customHeight="1" x14ac:dyDescent="0.3">
      <c r="A6" s="102" t="str">
        <f>'Annex 1 LV and HV charges_K'!A6</f>
        <v xml:space="preserve">Monday to Friday </v>
      </c>
      <c r="B6" s="94" t="str">
        <f>'Annex 1 LV and HV charges_K'!B6</f>
        <v>17:00 to 19:30</v>
      </c>
      <c r="C6" s="252" t="str">
        <f>'Annex 1 LV and HV charges_K'!C6</f>
        <v>07:30 to 17:00
19:30 to 22:00</v>
      </c>
      <c r="D6" s="95" t="str">
        <f>'Annex 1 LV and HV charges_K'!E6</f>
        <v>00:00 to 07:30
22:00 to 24:00</v>
      </c>
      <c r="E6" s="46"/>
      <c r="F6" s="471" t="str">
        <f>'Annex 1 LV and HV charges_K'!G6</f>
        <v>Monday to Friday Nov to Feb
(excluding 22nd Dec to
4th Jan inclusive)</v>
      </c>
      <c r="G6" s="471" t="str">
        <f>'Annex 1 LV and HV charges_K'!H6</f>
        <v/>
      </c>
      <c r="H6" s="94" t="str">
        <f>'Annex 1 LV and HV charges_K'!I6</f>
        <v>17:00 to 19:30</v>
      </c>
      <c r="I6" s="96" t="str">
        <f>'Annex 1 LV and HV charges_K'!J6</f>
        <v>07:30 to 17:00
19:30 to 22:00</v>
      </c>
      <c r="J6" s="96" t="str">
        <f>'Annex 1 LV and HV charges_K'!K6</f>
        <v>00:00 to 07:30
22:00 to 24:00</v>
      </c>
      <c r="K6" s="46"/>
      <c r="L6" s="46"/>
      <c r="M6" s="3"/>
      <c r="N6" s="3"/>
    </row>
    <row r="7" spans="1:14" ht="40" customHeight="1" x14ac:dyDescent="0.3">
      <c r="A7" s="102" t="str">
        <f>'Annex 1 LV and HV charges_K'!A7</f>
        <v>Weekends</v>
      </c>
      <c r="B7" s="97" t="str">
        <f>'Annex 1 LV and HV charges_K'!B7</f>
        <v/>
      </c>
      <c r="C7" s="252" t="str">
        <f>'Annex 1 LV and HV charges_K'!C7</f>
        <v>12:00 to 13:00
16:00 to 21:00</v>
      </c>
      <c r="D7" s="96" t="str">
        <f>'Annex 1 LV and HV charges_K'!E7</f>
        <v>00:00 to 12:00
13:00 to 16:00 
21:00 to 24:00</v>
      </c>
      <c r="E7" s="46"/>
      <c r="F7" s="471" t="str">
        <f>'Annex 1 LV and HV charges_K'!G7</f>
        <v>Monday to Friday Mar to Oct
(plus 22nd Dec to
4th Jan inclusive)</v>
      </c>
      <c r="G7" s="471" t="str">
        <f>'Annex 1 LV and HV charges_K'!H7</f>
        <v/>
      </c>
      <c r="H7" s="97" t="str">
        <f>'Annex 1 LV and HV charges_K'!I7</f>
        <v/>
      </c>
      <c r="I7" s="96" t="str">
        <f>'Annex 1 LV and HV charges_K'!J7</f>
        <v>07:30 to 22:00</v>
      </c>
      <c r="J7" s="96" t="str">
        <f>'Annex 1 LV and HV charges_K'!K7</f>
        <v>00:00 to 07:30
22:00 to 24:00</v>
      </c>
      <c r="K7" s="46"/>
      <c r="L7" s="46"/>
      <c r="M7" s="3"/>
      <c r="N7" s="3"/>
    </row>
    <row r="8" spans="1:14" ht="40" customHeight="1" x14ac:dyDescent="0.3">
      <c r="A8" s="242" t="str">
        <f>'Annex 1 LV and HV charges_K'!A8</f>
        <v>Notes</v>
      </c>
      <c r="B8" s="458" t="str">
        <f>'Annex 1 LV and HV charges_K'!B8</f>
        <v>All the above times are in UK Clock time</v>
      </c>
      <c r="C8" s="458" t="str">
        <f>'Annex 1 LV and HV charges_K'!C8</f>
        <v/>
      </c>
      <c r="D8" s="458" t="str">
        <f>'Annex 1 LV and HV charges_K'!D8</f>
        <v/>
      </c>
      <c r="E8" s="46"/>
      <c r="F8" s="471" t="str">
        <f>'Annex 1 LV and HV charges_K'!G8</f>
        <v>Weekends</v>
      </c>
      <c r="G8" s="471" t="str">
        <f>'Annex 1 LV and HV charges_K'!H8</f>
        <v/>
      </c>
      <c r="H8" s="97" t="str">
        <f>'Annex 1 LV and HV charges_K'!I8</f>
        <v/>
      </c>
      <c r="I8" s="96" t="str">
        <f>'Annex 1 LV and HV charges_K'!J8</f>
        <v>12:00 to 13:00
16:00 to 21:00</v>
      </c>
      <c r="J8" s="96" t="str">
        <f>'Annex 1 LV and HV charges_K'!K8</f>
        <v>00:00 to 12:00
13:00 to 16:00
21:00 to 24:00</v>
      </c>
      <c r="K8" s="46"/>
      <c r="L8" s="46"/>
      <c r="M8" s="3"/>
      <c r="N8" s="3"/>
    </row>
    <row r="9" spans="1:14" s="42" customFormat="1" ht="40" customHeight="1" x14ac:dyDescent="0.3">
      <c r="A9" s="176"/>
      <c r="B9" s="110"/>
      <c r="C9" s="177"/>
      <c r="D9" s="110"/>
      <c r="E9" s="48"/>
      <c r="F9" s="458" t="str">
        <f>'Annex 1 LV and HV charges_K'!G9</f>
        <v>Notes</v>
      </c>
      <c r="G9" s="458" t="str">
        <f>'Annex 1 LV and HV charges_K'!H9</f>
        <v/>
      </c>
      <c r="H9" s="437" t="str">
        <f>'Annex 1 LV and HV charges_K'!I9</f>
        <v>All the above times are in UK Clock time</v>
      </c>
      <c r="I9" s="446" t="str">
        <f>'Annex 1 LV and HV charges_K'!J9</f>
        <v/>
      </c>
      <c r="J9" s="438" t="str">
        <f>'Annex 1 LV and HV charges_K'!K9</f>
        <v/>
      </c>
      <c r="K9" s="46"/>
      <c r="L9" s="46"/>
      <c r="M9" s="31"/>
      <c r="N9" s="31"/>
    </row>
    <row r="10" spans="1:14" s="42" customFormat="1" ht="40" customHeight="1" x14ac:dyDescent="0.3">
      <c r="A10" s="107"/>
      <c r="B10" s="449"/>
      <c r="C10" s="450"/>
      <c r="D10" s="451"/>
      <c r="E10" s="178"/>
      <c r="F10" s="543" t="s">
        <v>480</v>
      </c>
      <c r="G10" s="544"/>
      <c r="H10" s="179"/>
      <c r="I10" s="110"/>
      <c r="J10" s="110"/>
      <c r="K10" s="46"/>
      <c r="L10" s="46"/>
      <c r="M10" s="31"/>
      <c r="N10" s="31"/>
    </row>
    <row r="11" spans="1:14"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4" ht="35.049999999999997" customHeight="1" x14ac:dyDescent="0.3">
      <c r="A12" s="317" t="s">
        <v>777</v>
      </c>
      <c r="B12" s="17" t="s">
        <v>480</v>
      </c>
      <c r="C12" s="326" t="s">
        <v>566</v>
      </c>
      <c r="D12" s="80">
        <v>6.6230000000000002</v>
      </c>
      <c r="E12" s="81">
        <v>0.752</v>
      </c>
      <c r="F12" s="82">
        <v>0.107</v>
      </c>
      <c r="G12" s="318">
        <v>20.36</v>
      </c>
      <c r="H12" s="319" t="s">
        <v>595</v>
      </c>
      <c r="I12" s="320" t="s">
        <v>595</v>
      </c>
      <c r="J12" s="26" t="s">
        <v>595</v>
      </c>
      <c r="K12" s="1"/>
    </row>
    <row r="13" spans="1:14" ht="35.049999999999997" customHeight="1" x14ac:dyDescent="0.3">
      <c r="A13" s="317" t="s">
        <v>778</v>
      </c>
      <c r="B13" s="17" t="s">
        <v>480</v>
      </c>
      <c r="C13" s="326" t="s">
        <v>567</v>
      </c>
      <c r="D13" s="80">
        <v>6.6230000000000002</v>
      </c>
      <c r="E13" s="81">
        <v>0.752</v>
      </c>
      <c r="F13" s="82">
        <v>0.107</v>
      </c>
      <c r="G13" s="319" t="s">
        <v>595</v>
      </c>
      <c r="H13" s="319" t="s">
        <v>595</v>
      </c>
      <c r="I13" s="320" t="s">
        <v>595</v>
      </c>
      <c r="J13" s="26" t="s">
        <v>595</v>
      </c>
      <c r="K13" s="1"/>
    </row>
    <row r="14" spans="1:14" ht="35.049999999999997" customHeight="1" x14ac:dyDescent="0.3">
      <c r="A14" s="317" t="s">
        <v>779</v>
      </c>
      <c r="B14" s="17" t="s">
        <v>480</v>
      </c>
      <c r="C14" s="326" t="s">
        <v>921</v>
      </c>
      <c r="D14" s="80">
        <v>5.6920000000000002</v>
      </c>
      <c r="E14" s="81">
        <v>0.64600000000000002</v>
      </c>
      <c r="F14" s="82">
        <v>9.1999999999999998E-2</v>
      </c>
      <c r="G14" s="318">
        <v>6.68</v>
      </c>
      <c r="H14" s="319" t="s">
        <v>595</v>
      </c>
      <c r="I14" s="320" t="s">
        <v>595</v>
      </c>
      <c r="J14" s="26" t="s">
        <v>595</v>
      </c>
      <c r="K14" s="1"/>
    </row>
    <row r="15" spans="1:14" ht="35.049999999999997" customHeight="1" x14ac:dyDescent="0.3">
      <c r="A15" s="317" t="s">
        <v>780</v>
      </c>
      <c r="B15" s="17" t="s">
        <v>480</v>
      </c>
      <c r="C15" s="326" t="s">
        <v>921</v>
      </c>
      <c r="D15" s="80">
        <v>5.6920000000000002</v>
      </c>
      <c r="E15" s="81">
        <v>0.64600000000000002</v>
      </c>
      <c r="F15" s="82">
        <v>9.1999999999999998E-2</v>
      </c>
      <c r="G15" s="318">
        <v>10.1</v>
      </c>
      <c r="H15" s="319" t="s">
        <v>595</v>
      </c>
      <c r="I15" s="320" t="s">
        <v>595</v>
      </c>
      <c r="J15" s="26" t="s">
        <v>595</v>
      </c>
      <c r="K15" s="1"/>
    </row>
    <row r="16" spans="1:14" ht="35.049999999999997" customHeight="1" x14ac:dyDescent="0.3">
      <c r="A16" s="317" t="s">
        <v>781</v>
      </c>
      <c r="B16" s="17" t="s">
        <v>480</v>
      </c>
      <c r="C16" s="326" t="s">
        <v>921</v>
      </c>
      <c r="D16" s="80">
        <v>5.6920000000000002</v>
      </c>
      <c r="E16" s="81">
        <v>0.64600000000000002</v>
      </c>
      <c r="F16" s="82">
        <v>9.1999999999999998E-2</v>
      </c>
      <c r="G16" s="318">
        <v>25.37</v>
      </c>
      <c r="H16" s="319" t="s">
        <v>595</v>
      </c>
      <c r="I16" s="320" t="s">
        <v>595</v>
      </c>
      <c r="J16" s="26" t="s">
        <v>595</v>
      </c>
      <c r="K16" s="1"/>
    </row>
    <row r="17" spans="1:11" ht="35.049999999999997" customHeight="1" x14ac:dyDescent="0.3">
      <c r="A17" s="317" t="s">
        <v>782</v>
      </c>
      <c r="B17" s="17" t="s">
        <v>480</v>
      </c>
      <c r="C17" s="326" t="s">
        <v>921</v>
      </c>
      <c r="D17" s="80">
        <v>5.6920000000000002</v>
      </c>
      <c r="E17" s="81">
        <v>0.64600000000000002</v>
      </c>
      <c r="F17" s="82">
        <v>9.1999999999999998E-2</v>
      </c>
      <c r="G17" s="318">
        <v>53.09</v>
      </c>
      <c r="H17" s="319" t="s">
        <v>595</v>
      </c>
      <c r="I17" s="320" t="s">
        <v>595</v>
      </c>
      <c r="J17" s="26" t="s">
        <v>595</v>
      </c>
      <c r="K17" s="1"/>
    </row>
    <row r="18" spans="1:11" ht="35.049999999999997" customHeight="1" x14ac:dyDescent="0.3">
      <c r="A18" s="317" t="s">
        <v>783</v>
      </c>
      <c r="B18" s="17" t="s">
        <v>480</v>
      </c>
      <c r="C18" s="326" t="s">
        <v>921</v>
      </c>
      <c r="D18" s="80">
        <v>5.6920000000000002</v>
      </c>
      <c r="E18" s="81">
        <v>0.64600000000000002</v>
      </c>
      <c r="F18" s="82">
        <v>9.1999999999999998E-2</v>
      </c>
      <c r="G18" s="318">
        <v>150.97999999999999</v>
      </c>
      <c r="H18" s="319" t="s">
        <v>595</v>
      </c>
      <c r="I18" s="320" t="s">
        <v>595</v>
      </c>
      <c r="J18" s="26" t="s">
        <v>595</v>
      </c>
      <c r="K18" s="1"/>
    </row>
    <row r="19" spans="1:11" ht="35.049999999999997" customHeight="1" x14ac:dyDescent="0.3">
      <c r="A19" s="317" t="s">
        <v>574</v>
      </c>
      <c r="B19" s="17" t="s">
        <v>480</v>
      </c>
      <c r="C19" s="326" t="s">
        <v>569</v>
      </c>
      <c r="D19" s="80">
        <v>5.6920000000000002</v>
      </c>
      <c r="E19" s="81">
        <v>0.64600000000000002</v>
      </c>
      <c r="F19" s="82">
        <v>9.1999999999999998E-2</v>
      </c>
      <c r="G19" s="319" t="s">
        <v>595</v>
      </c>
      <c r="H19" s="319" t="s">
        <v>595</v>
      </c>
      <c r="I19" s="320" t="s">
        <v>595</v>
      </c>
      <c r="J19" s="26" t="s">
        <v>595</v>
      </c>
      <c r="K19" s="1"/>
    </row>
    <row r="20" spans="1:11" ht="35.049999999999997" customHeight="1" x14ac:dyDescent="0.3">
      <c r="A20" s="317" t="s">
        <v>784</v>
      </c>
      <c r="B20" s="17" t="s">
        <v>480</v>
      </c>
      <c r="C20" s="326">
        <v>0</v>
      </c>
      <c r="D20" s="80">
        <v>4.3620000000000001</v>
      </c>
      <c r="E20" s="81">
        <v>0.48799999999999999</v>
      </c>
      <c r="F20" s="82">
        <v>7.2999999999999995E-2</v>
      </c>
      <c r="G20" s="318">
        <v>10.28</v>
      </c>
      <c r="H20" s="318">
        <v>2.4</v>
      </c>
      <c r="I20" s="321">
        <v>4.7699999999999996</v>
      </c>
      <c r="J20" s="25">
        <v>0.125</v>
      </c>
      <c r="K20" s="1"/>
    </row>
    <row r="21" spans="1:11" ht="35.049999999999997" customHeight="1" x14ac:dyDescent="0.3">
      <c r="A21" s="317" t="s">
        <v>785</v>
      </c>
      <c r="B21" s="17" t="s">
        <v>480</v>
      </c>
      <c r="C21" s="326">
        <v>0</v>
      </c>
      <c r="D21" s="80">
        <v>4.3620000000000001</v>
      </c>
      <c r="E21" s="81">
        <v>0.48799999999999999</v>
      </c>
      <c r="F21" s="82">
        <v>7.2999999999999995E-2</v>
      </c>
      <c r="G21" s="318">
        <v>228.79</v>
      </c>
      <c r="H21" s="318">
        <v>2.4</v>
      </c>
      <c r="I21" s="321">
        <v>4.7699999999999996</v>
      </c>
      <c r="J21" s="25">
        <v>0.125</v>
      </c>
      <c r="K21" s="1"/>
    </row>
    <row r="22" spans="1:11" ht="35.049999999999997" customHeight="1" x14ac:dyDescent="0.3">
      <c r="A22" s="317" t="s">
        <v>786</v>
      </c>
      <c r="B22" s="17" t="s">
        <v>480</v>
      </c>
      <c r="C22" s="326">
        <v>0</v>
      </c>
      <c r="D22" s="80">
        <v>4.3620000000000001</v>
      </c>
      <c r="E22" s="81">
        <v>0.48799999999999999</v>
      </c>
      <c r="F22" s="82">
        <v>7.2999999999999995E-2</v>
      </c>
      <c r="G22" s="318">
        <v>464.19</v>
      </c>
      <c r="H22" s="318">
        <v>2.4</v>
      </c>
      <c r="I22" s="321">
        <v>4.7699999999999996</v>
      </c>
      <c r="J22" s="25">
        <v>0.125</v>
      </c>
      <c r="K22" s="1"/>
    </row>
    <row r="23" spans="1:11" ht="35.049999999999997" customHeight="1" x14ac:dyDescent="0.3">
      <c r="A23" s="317" t="s">
        <v>787</v>
      </c>
      <c r="B23" s="17" t="s">
        <v>480</v>
      </c>
      <c r="C23" s="326">
        <v>0</v>
      </c>
      <c r="D23" s="80">
        <v>4.3620000000000001</v>
      </c>
      <c r="E23" s="81">
        <v>0.48799999999999999</v>
      </c>
      <c r="F23" s="82">
        <v>7.2999999999999995E-2</v>
      </c>
      <c r="G23" s="318">
        <v>735.94</v>
      </c>
      <c r="H23" s="318">
        <v>2.4</v>
      </c>
      <c r="I23" s="321">
        <v>4.7699999999999996</v>
      </c>
      <c r="J23" s="25">
        <v>0.125</v>
      </c>
      <c r="K23" s="1"/>
    </row>
    <row r="24" spans="1:11" ht="35.049999999999997" customHeight="1" x14ac:dyDescent="0.3">
      <c r="A24" s="317" t="s">
        <v>788</v>
      </c>
      <c r="B24" s="17" t="s">
        <v>480</v>
      </c>
      <c r="C24" s="326">
        <v>0</v>
      </c>
      <c r="D24" s="80">
        <v>4.3620000000000001</v>
      </c>
      <c r="E24" s="81">
        <v>0.48799999999999999</v>
      </c>
      <c r="F24" s="82">
        <v>7.2999999999999995E-2</v>
      </c>
      <c r="G24" s="318">
        <v>1614.62</v>
      </c>
      <c r="H24" s="318">
        <v>2.4</v>
      </c>
      <c r="I24" s="321">
        <v>4.7699999999999996</v>
      </c>
      <c r="J24" s="25">
        <v>0.125</v>
      </c>
      <c r="K24" s="1"/>
    </row>
    <row r="25" spans="1:11" ht="35.049999999999997" customHeight="1" x14ac:dyDescent="0.3">
      <c r="A25" s="317" t="s">
        <v>575</v>
      </c>
      <c r="B25" s="17" t="s">
        <v>480</v>
      </c>
      <c r="C25" s="327" t="s">
        <v>608</v>
      </c>
      <c r="D25" s="83">
        <v>17.7</v>
      </c>
      <c r="E25" s="84">
        <v>2.4889999999999999</v>
      </c>
      <c r="F25" s="82">
        <v>1.7030000000000001</v>
      </c>
      <c r="G25" s="319" t="s">
        <v>595</v>
      </c>
      <c r="H25" s="319" t="s">
        <v>595</v>
      </c>
      <c r="I25" s="320" t="s">
        <v>595</v>
      </c>
      <c r="J25" s="26" t="s">
        <v>595</v>
      </c>
      <c r="K25" s="1"/>
    </row>
    <row r="26" spans="1:11" ht="35.049999999999997" customHeight="1" x14ac:dyDescent="0.3">
      <c r="A26" s="317" t="s">
        <v>677</v>
      </c>
      <c r="B26" s="17" t="s">
        <v>480</v>
      </c>
      <c r="C26" s="327">
        <v>0</v>
      </c>
      <c r="D26" s="80">
        <v>-6.532</v>
      </c>
      <c r="E26" s="81">
        <v>-0.74199999999999999</v>
      </c>
      <c r="F26" s="82">
        <v>-0.105</v>
      </c>
      <c r="G26" s="318">
        <v>0</v>
      </c>
      <c r="H26" s="319" t="s">
        <v>595</v>
      </c>
      <c r="I26" s="320" t="s">
        <v>595</v>
      </c>
      <c r="J26" s="26" t="s">
        <v>595</v>
      </c>
      <c r="K26" s="1"/>
    </row>
    <row r="27" spans="1:11" ht="35.049999999999997" customHeight="1" x14ac:dyDescent="0.3">
      <c r="A27" s="317" t="s">
        <v>678</v>
      </c>
      <c r="B27" s="17" t="s">
        <v>480</v>
      </c>
      <c r="C27" s="327">
        <v>0</v>
      </c>
      <c r="D27" s="80">
        <v>-6.532</v>
      </c>
      <c r="E27" s="81">
        <v>-0.74199999999999999</v>
      </c>
      <c r="F27" s="82">
        <v>-0.105</v>
      </c>
      <c r="G27" s="318">
        <v>0</v>
      </c>
      <c r="H27" s="319" t="s">
        <v>595</v>
      </c>
      <c r="I27" s="320" t="s">
        <v>595</v>
      </c>
      <c r="J27" s="25">
        <v>0.20399999999999999</v>
      </c>
      <c r="K27" s="1"/>
    </row>
    <row r="28" spans="1:11" ht="35.049999999999997" customHeight="1" x14ac:dyDescent="0.3">
      <c r="A28" s="322" t="s">
        <v>789</v>
      </c>
      <c r="B28" s="17" t="s">
        <v>480</v>
      </c>
      <c r="C28" s="327" t="s">
        <v>566</v>
      </c>
      <c r="D28" s="80">
        <v>4.1509999999999998</v>
      </c>
      <c r="E28" s="81">
        <v>0.47099999999999997</v>
      </c>
      <c r="F28" s="82">
        <v>6.7000000000000004E-2</v>
      </c>
      <c r="G28" s="318">
        <v>6.79</v>
      </c>
      <c r="H28" s="319" t="s">
        <v>595</v>
      </c>
      <c r="I28" s="320" t="s">
        <v>595</v>
      </c>
      <c r="J28" s="26" t="s">
        <v>595</v>
      </c>
      <c r="K28" s="1"/>
    </row>
    <row r="29" spans="1:11" ht="35.049999999999997" customHeight="1" x14ac:dyDescent="0.3">
      <c r="A29" s="322" t="s">
        <v>790</v>
      </c>
      <c r="B29" s="17" t="s">
        <v>480</v>
      </c>
      <c r="C29" s="327" t="s">
        <v>567</v>
      </c>
      <c r="D29" s="80">
        <v>4.1509999999999998</v>
      </c>
      <c r="E29" s="81">
        <v>0.47099999999999997</v>
      </c>
      <c r="F29" s="82">
        <v>6.7000000000000004E-2</v>
      </c>
      <c r="G29" s="319" t="s">
        <v>595</v>
      </c>
      <c r="H29" s="319" t="s">
        <v>595</v>
      </c>
      <c r="I29" s="320" t="s">
        <v>595</v>
      </c>
      <c r="J29" s="26" t="s">
        <v>595</v>
      </c>
      <c r="K29" s="1"/>
    </row>
    <row r="30" spans="1:11" ht="35.049999999999997" customHeight="1" x14ac:dyDescent="0.3">
      <c r="A30" s="322" t="s">
        <v>791</v>
      </c>
      <c r="B30" s="17" t="s">
        <v>480</v>
      </c>
      <c r="C30" s="327" t="s">
        <v>921</v>
      </c>
      <c r="D30" s="80">
        <v>3.5670000000000002</v>
      </c>
      <c r="E30" s="81">
        <v>0.40500000000000003</v>
      </c>
      <c r="F30" s="82">
        <v>5.8000000000000003E-2</v>
      </c>
      <c r="G30" s="318">
        <v>4.21</v>
      </c>
      <c r="H30" s="319" t="s">
        <v>595</v>
      </c>
      <c r="I30" s="320" t="s">
        <v>595</v>
      </c>
      <c r="J30" s="26" t="s">
        <v>595</v>
      </c>
      <c r="K30" s="1"/>
    </row>
    <row r="31" spans="1:11" ht="35.049999999999997" customHeight="1" x14ac:dyDescent="0.3">
      <c r="A31" s="322" t="s">
        <v>792</v>
      </c>
      <c r="B31" s="17" t="s">
        <v>480</v>
      </c>
      <c r="C31" s="327" t="s">
        <v>921</v>
      </c>
      <c r="D31" s="80">
        <v>3.5670000000000002</v>
      </c>
      <c r="E31" s="81">
        <v>0.40500000000000003</v>
      </c>
      <c r="F31" s="82">
        <v>5.8000000000000003E-2</v>
      </c>
      <c r="G31" s="318">
        <v>6.36</v>
      </c>
      <c r="H31" s="319" t="s">
        <v>595</v>
      </c>
      <c r="I31" s="320" t="s">
        <v>595</v>
      </c>
      <c r="J31" s="26" t="s">
        <v>595</v>
      </c>
      <c r="K31" s="1"/>
    </row>
    <row r="32" spans="1:11" ht="35.049999999999997" customHeight="1" x14ac:dyDescent="0.3">
      <c r="A32" s="322" t="s">
        <v>793</v>
      </c>
      <c r="B32" s="17" t="s">
        <v>480</v>
      </c>
      <c r="C32" s="327" t="s">
        <v>921</v>
      </c>
      <c r="D32" s="80">
        <v>3.5670000000000002</v>
      </c>
      <c r="E32" s="81">
        <v>0.40500000000000003</v>
      </c>
      <c r="F32" s="82">
        <v>5.8000000000000003E-2</v>
      </c>
      <c r="G32" s="318">
        <v>15.93</v>
      </c>
      <c r="H32" s="319" t="s">
        <v>595</v>
      </c>
      <c r="I32" s="320" t="s">
        <v>595</v>
      </c>
      <c r="J32" s="26" t="s">
        <v>595</v>
      </c>
      <c r="K32" s="1"/>
    </row>
    <row r="33" spans="1:11" ht="35.049999999999997" customHeight="1" x14ac:dyDescent="0.3">
      <c r="A33" s="322" t="s">
        <v>794</v>
      </c>
      <c r="B33" s="17" t="s">
        <v>480</v>
      </c>
      <c r="C33" s="327" t="s">
        <v>921</v>
      </c>
      <c r="D33" s="80">
        <v>3.5670000000000002</v>
      </c>
      <c r="E33" s="81">
        <v>0.40500000000000003</v>
      </c>
      <c r="F33" s="82">
        <v>5.8000000000000003E-2</v>
      </c>
      <c r="G33" s="318">
        <v>33.299999999999997</v>
      </c>
      <c r="H33" s="319" t="s">
        <v>595</v>
      </c>
      <c r="I33" s="320" t="s">
        <v>595</v>
      </c>
      <c r="J33" s="26" t="s">
        <v>595</v>
      </c>
      <c r="K33" s="1"/>
    </row>
    <row r="34" spans="1:11" ht="35.049999999999997" customHeight="1" x14ac:dyDescent="0.3">
      <c r="A34" s="322" t="s">
        <v>795</v>
      </c>
      <c r="B34" s="17" t="s">
        <v>480</v>
      </c>
      <c r="C34" s="327" t="s">
        <v>921</v>
      </c>
      <c r="D34" s="80">
        <v>3.5670000000000002</v>
      </c>
      <c r="E34" s="81">
        <v>0.40500000000000003</v>
      </c>
      <c r="F34" s="82">
        <v>5.8000000000000003E-2</v>
      </c>
      <c r="G34" s="318">
        <v>94.65</v>
      </c>
      <c r="H34" s="319" t="s">
        <v>595</v>
      </c>
      <c r="I34" s="320" t="s">
        <v>595</v>
      </c>
      <c r="J34" s="26" t="s">
        <v>595</v>
      </c>
      <c r="K34" s="1"/>
    </row>
    <row r="35" spans="1:11" ht="35.049999999999997" customHeight="1" x14ac:dyDescent="0.3">
      <c r="A35" s="322" t="s">
        <v>576</v>
      </c>
      <c r="B35" s="17" t="s">
        <v>480</v>
      </c>
      <c r="C35" s="327" t="s">
        <v>569</v>
      </c>
      <c r="D35" s="80">
        <v>3.5670000000000002</v>
      </c>
      <c r="E35" s="81">
        <v>0.40500000000000003</v>
      </c>
      <c r="F35" s="82">
        <v>5.8000000000000003E-2</v>
      </c>
      <c r="G35" s="319" t="s">
        <v>595</v>
      </c>
      <c r="H35" s="319" t="s">
        <v>595</v>
      </c>
      <c r="I35" s="320" t="s">
        <v>595</v>
      </c>
      <c r="J35" s="26" t="s">
        <v>595</v>
      </c>
      <c r="K35" s="1"/>
    </row>
    <row r="36" spans="1:11" ht="35.049999999999997" customHeight="1" x14ac:dyDescent="0.3">
      <c r="A36" s="322" t="s">
        <v>796</v>
      </c>
      <c r="B36" s="17" t="s">
        <v>480</v>
      </c>
      <c r="C36" s="327">
        <v>0</v>
      </c>
      <c r="D36" s="80">
        <v>2.734</v>
      </c>
      <c r="E36" s="81">
        <v>0.30599999999999999</v>
      </c>
      <c r="F36" s="82">
        <v>4.5999999999999999E-2</v>
      </c>
      <c r="G36" s="318">
        <v>6.47</v>
      </c>
      <c r="H36" s="318">
        <v>1.51</v>
      </c>
      <c r="I36" s="321">
        <v>2.99</v>
      </c>
      <c r="J36" s="25">
        <v>7.8E-2</v>
      </c>
      <c r="K36" s="1"/>
    </row>
    <row r="37" spans="1:11" ht="35.049999999999997" customHeight="1" x14ac:dyDescent="0.3">
      <c r="A37" s="322" t="s">
        <v>797</v>
      </c>
      <c r="B37" s="17" t="s">
        <v>480</v>
      </c>
      <c r="C37" s="327">
        <v>0</v>
      </c>
      <c r="D37" s="80">
        <v>2.734</v>
      </c>
      <c r="E37" s="81">
        <v>0.30599999999999999</v>
      </c>
      <c r="F37" s="82">
        <v>4.5999999999999999E-2</v>
      </c>
      <c r="G37" s="318">
        <v>143.41999999999999</v>
      </c>
      <c r="H37" s="318">
        <v>1.51</v>
      </c>
      <c r="I37" s="321">
        <v>2.99</v>
      </c>
      <c r="J37" s="25">
        <v>7.8E-2</v>
      </c>
      <c r="K37" s="1"/>
    </row>
    <row r="38" spans="1:11" ht="35.049999999999997" customHeight="1" x14ac:dyDescent="0.3">
      <c r="A38" s="322" t="s">
        <v>798</v>
      </c>
      <c r="B38" s="17" t="s">
        <v>480</v>
      </c>
      <c r="C38" s="327">
        <v>0</v>
      </c>
      <c r="D38" s="80">
        <v>2.734</v>
      </c>
      <c r="E38" s="81">
        <v>0.30599999999999999</v>
      </c>
      <c r="F38" s="82">
        <v>4.5999999999999999E-2</v>
      </c>
      <c r="G38" s="318">
        <v>290.95</v>
      </c>
      <c r="H38" s="318">
        <v>1.51</v>
      </c>
      <c r="I38" s="321">
        <v>2.99</v>
      </c>
      <c r="J38" s="25">
        <v>7.8E-2</v>
      </c>
      <c r="K38" s="1"/>
    </row>
    <row r="39" spans="1:11" ht="35.049999999999997" customHeight="1" x14ac:dyDescent="0.3">
      <c r="A39" s="322" t="s">
        <v>799</v>
      </c>
      <c r="B39" s="17" t="s">
        <v>480</v>
      </c>
      <c r="C39" s="327">
        <v>0</v>
      </c>
      <c r="D39" s="80">
        <v>2.734</v>
      </c>
      <c r="E39" s="81">
        <v>0.30599999999999999</v>
      </c>
      <c r="F39" s="82">
        <v>4.5999999999999999E-2</v>
      </c>
      <c r="G39" s="318">
        <v>461.27</v>
      </c>
      <c r="H39" s="318">
        <v>1.51</v>
      </c>
      <c r="I39" s="321">
        <v>2.99</v>
      </c>
      <c r="J39" s="25">
        <v>7.8E-2</v>
      </c>
      <c r="K39" s="1"/>
    </row>
    <row r="40" spans="1:11" ht="35.049999999999997" customHeight="1" x14ac:dyDescent="0.3">
      <c r="A40" s="322" t="s">
        <v>800</v>
      </c>
      <c r="B40" s="17" t="s">
        <v>480</v>
      </c>
      <c r="C40" s="327">
        <v>0</v>
      </c>
      <c r="D40" s="80">
        <v>2.734</v>
      </c>
      <c r="E40" s="81">
        <v>0.30599999999999999</v>
      </c>
      <c r="F40" s="82">
        <v>4.5999999999999999E-2</v>
      </c>
      <c r="G40" s="318">
        <v>1011.97</v>
      </c>
      <c r="H40" s="318">
        <v>1.51</v>
      </c>
      <c r="I40" s="321">
        <v>2.99</v>
      </c>
      <c r="J40" s="25">
        <v>7.8E-2</v>
      </c>
      <c r="K40" s="1"/>
    </row>
    <row r="41" spans="1:11" ht="35.049999999999997" customHeight="1" x14ac:dyDescent="0.3">
      <c r="A41" s="322" t="s">
        <v>801</v>
      </c>
      <c r="B41" s="17" t="s">
        <v>480</v>
      </c>
      <c r="C41" s="327">
        <v>0</v>
      </c>
      <c r="D41" s="80">
        <v>2.8860000000000001</v>
      </c>
      <c r="E41" s="81">
        <v>0.311</v>
      </c>
      <c r="F41" s="82">
        <v>5.2999999999999999E-2</v>
      </c>
      <c r="G41" s="318">
        <v>7.77</v>
      </c>
      <c r="H41" s="318">
        <v>2.44</v>
      </c>
      <c r="I41" s="321">
        <v>4.29</v>
      </c>
      <c r="J41" s="25">
        <v>8.8999999999999996E-2</v>
      </c>
      <c r="K41" s="1"/>
    </row>
    <row r="42" spans="1:11" ht="35.049999999999997" customHeight="1" x14ac:dyDescent="0.3">
      <c r="A42" s="322" t="s">
        <v>802</v>
      </c>
      <c r="B42" s="17" t="s">
        <v>480</v>
      </c>
      <c r="C42" s="327">
        <v>0</v>
      </c>
      <c r="D42" s="80">
        <v>2.8860000000000001</v>
      </c>
      <c r="E42" s="81">
        <v>0.311</v>
      </c>
      <c r="F42" s="82">
        <v>5.2999999999999999E-2</v>
      </c>
      <c r="G42" s="318">
        <v>219.03</v>
      </c>
      <c r="H42" s="318">
        <v>2.44</v>
      </c>
      <c r="I42" s="321">
        <v>4.29</v>
      </c>
      <c r="J42" s="25">
        <v>8.8999999999999996E-2</v>
      </c>
      <c r="K42" s="1"/>
    </row>
    <row r="43" spans="1:11" ht="35.049999999999997" customHeight="1" x14ac:dyDescent="0.3">
      <c r="A43" s="322" t="s">
        <v>803</v>
      </c>
      <c r="B43" s="17" t="s">
        <v>480</v>
      </c>
      <c r="C43" s="327">
        <v>0</v>
      </c>
      <c r="D43" s="80">
        <v>2.8860000000000001</v>
      </c>
      <c r="E43" s="81">
        <v>0.311</v>
      </c>
      <c r="F43" s="82">
        <v>5.2999999999999999E-2</v>
      </c>
      <c r="G43" s="318">
        <v>446.6</v>
      </c>
      <c r="H43" s="318">
        <v>2.44</v>
      </c>
      <c r="I43" s="321">
        <v>4.29</v>
      </c>
      <c r="J43" s="25">
        <v>8.8999999999999996E-2</v>
      </c>
      <c r="K43" s="1"/>
    </row>
    <row r="44" spans="1:11" ht="35.049999999999997" customHeight="1" x14ac:dyDescent="0.3">
      <c r="A44" s="322" t="s">
        <v>804</v>
      </c>
      <c r="B44" s="17" t="s">
        <v>480</v>
      </c>
      <c r="C44" s="327">
        <v>0</v>
      </c>
      <c r="D44" s="80">
        <v>2.8860000000000001</v>
      </c>
      <c r="E44" s="81">
        <v>0.311</v>
      </c>
      <c r="F44" s="82">
        <v>5.2999999999999999E-2</v>
      </c>
      <c r="G44" s="318">
        <v>709.32</v>
      </c>
      <c r="H44" s="318">
        <v>2.44</v>
      </c>
      <c r="I44" s="321">
        <v>4.29</v>
      </c>
      <c r="J44" s="25">
        <v>8.8999999999999996E-2</v>
      </c>
      <c r="K44" s="1"/>
    </row>
    <row r="45" spans="1:11" ht="35.049999999999997" customHeight="1" x14ac:dyDescent="0.3">
      <c r="A45" s="322" t="s">
        <v>805</v>
      </c>
      <c r="B45" s="17" t="s">
        <v>480</v>
      </c>
      <c r="C45" s="327">
        <v>0</v>
      </c>
      <c r="D45" s="80">
        <v>2.8860000000000001</v>
      </c>
      <c r="E45" s="81">
        <v>0.311</v>
      </c>
      <c r="F45" s="82">
        <v>5.2999999999999999E-2</v>
      </c>
      <c r="G45" s="318">
        <v>1558.8</v>
      </c>
      <c r="H45" s="318">
        <v>2.44</v>
      </c>
      <c r="I45" s="321">
        <v>4.29</v>
      </c>
      <c r="J45" s="25">
        <v>8.8999999999999996E-2</v>
      </c>
      <c r="K45" s="1"/>
    </row>
    <row r="46" spans="1:11" ht="35.049999999999997" customHeight="1" x14ac:dyDescent="0.3">
      <c r="A46" s="322" t="s">
        <v>806</v>
      </c>
      <c r="B46" s="17" t="s">
        <v>480</v>
      </c>
      <c r="C46" s="327">
        <v>0</v>
      </c>
      <c r="D46" s="80">
        <v>2.8610000000000002</v>
      </c>
      <c r="E46" s="81">
        <v>0.29799999999999999</v>
      </c>
      <c r="F46" s="82">
        <v>5.3999999999999999E-2</v>
      </c>
      <c r="G46" s="318">
        <v>85.87</v>
      </c>
      <c r="H46" s="318">
        <v>3.04</v>
      </c>
      <c r="I46" s="321">
        <v>5.54</v>
      </c>
      <c r="J46" s="25">
        <v>7.6999999999999999E-2</v>
      </c>
      <c r="K46" s="1"/>
    </row>
    <row r="47" spans="1:11" ht="35.049999999999997" customHeight="1" x14ac:dyDescent="0.3">
      <c r="A47" s="322" t="s">
        <v>807</v>
      </c>
      <c r="B47" s="17" t="s">
        <v>480</v>
      </c>
      <c r="C47" s="327">
        <v>0</v>
      </c>
      <c r="D47" s="80">
        <v>2.8610000000000002</v>
      </c>
      <c r="E47" s="81">
        <v>0.29799999999999999</v>
      </c>
      <c r="F47" s="82">
        <v>5.3999999999999999E-2</v>
      </c>
      <c r="G47" s="318">
        <v>918.97</v>
      </c>
      <c r="H47" s="318">
        <v>3.04</v>
      </c>
      <c r="I47" s="321">
        <v>5.54</v>
      </c>
      <c r="J47" s="25">
        <v>7.6999999999999999E-2</v>
      </c>
      <c r="K47" s="1"/>
    </row>
    <row r="48" spans="1:11" ht="35.049999999999997" customHeight="1" x14ac:dyDescent="0.3">
      <c r="A48" s="322" t="s">
        <v>808</v>
      </c>
      <c r="B48" s="17" t="s">
        <v>480</v>
      </c>
      <c r="C48" s="327">
        <v>0</v>
      </c>
      <c r="D48" s="80">
        <v>2.8610000000000002</v>
      </c>
      <c r="E48" s="81">
        <v>0.29799999999999999</v>
      </c>
      <c r="F48" s="82">
        <v>5.3999999999999999E-2</v>
      </c>
      <c r="G48" s="318">
        <v>4653.51</v>
      </c>
      <c r="H48" s="318">
        <v>3.04</v>
      </c>
      <c r="I48" s="321">
        <v>5.54</v>
      </c>
      <c r="J48" s="25">
        <v>7.6999999999999999E-2</v>
      </c>
      <c r="K48" s="1"/>
    </row>
    <row r="49" spans="1:11" ht="35.049999999999997" customHeight="1" x14ac:dyDescent="0.3">
      <c r="A49" s="322" t="s">
        <v>809</v>
      </c>
      <c r="B49" s="17" t="s">
        <v>480</v>
      </c>
      <c r="C49" s="327">
        <v>0</v>
      </c>
      <c r="D49" s="80">
        <v>2.8610000000000002</v>
      </c>
      <c r="E49" s="81">
        <v>0.29799999999999999</v>
      </c>
      <c r="F49" s="82">
        <v>5.3999999999999999E-2</v>
      </c>
      <c r="G49" s="318">
        <v>9492.7199999999993</v>
      </c>
      <c r="H49" s="318">
        <v>3.04</v>
      </c>
      <c r="I49" s="321">
        <v>5.54</v>
      </c>
      <c r="J49" s="25">
        <v>7.6999999999999999E-2</v>
      </c>
      <c r="K49" s="1"/>
    </row>
    <row r="50" spans="1:11" ht="35.049999999999997" customHeight="1" x14ac:dyDescent="0.3">
      <c r="A50" s="322" t="s">
        <v>810</v>
      </c>
      <c r="B50" s="17" t="s">
        <v>480</v>
      </c>
      <c r="C50" s="327">
        <v>0</v>
      </c>
      <c r="D50" s="80">
        <v>2.8610000000000002</v>
      </c>
      <c r="E50" s="81">
        <v>0.29799999999999999</v>
      </c>
      <c r="F50" s="82">
        <v>5.3999999999999999E-2</v>
      </c>
      <c r="G50" s="318">
        <v>21154.79</v>
      </c>
      <c r="H50" s="318">
        <v>3.04</v>
      </c>
      <c r="I50" s="321">
        <v>5.54</v>
      </c>
      <c r="J50" s="25">
        <v>7.6999999999999999E-2</v>
      </c>
      <c r="K50" s="1"/>
    </row>
    <row r="51" spans="1:11" ht="35.049999999999997" customHeight="1" x14ac:dyDescent="0.3">
      <c r="A51" s="322" t="s">
        <v>577</v>
      </c>
      <c r="B51" s="17" t="s">
        <v>480</v>
      </c>
      <c r="C51" s="327" t="s">
        <v>608</v>
      </c>
      <c r="D51" s="83">
        <v>11.093</v>
      </c>
      <c r="E51" s="84">
        <v>1.56</v>
      </c>
      <c r="F51" s="82">
        <v>1.0669999999999999</v>
      </c>
      <c r="G51" s="319" t="s">
        <v>595</v>
      </c>
      <c r="H51" s="319" t="s">
        <v>595</v>
      </c>
      <c r="I51" s="320" t="s">
        <v>595</v>
      </c>
      <c r="J51" s="26" t="s">
        <v>595</v>
      </c>
      <c r="K51" s="1"/>
    </row>
    <row r="52" spans="1:11" ht="35.049999999999997" customHeight="1" x14ac:dyDescent="0.3">
      <c r="A52" s="322" t="s">
        <v>679</v>
      </c>
      <c r="B52" s="17" t="s">
        <v>480</v>
      </c>
      <c r="C52" s="327">
        <v>0</v>
      </c>
      <c r="D52" s="80">
        <v>-6.532</v>
      </c>
      <c r="E52" s="81">
        <v>-0.74199999999999999</v>
      </c>
      <c r="F52" s="82">
        <v>-0.105</v>
      </c>
      <c r="G52" s="318">
        <v>0</v>
      </c>
      <c r="H52" s="319" t="s">
        <v>595</v>
      </c>
      <c r="I52" s="320" t="s">
        <v>595</v>
      </c>
      <c r="J52" s="26" t="s">
        <v>595</v>
      </c>
      <c r="K52" s="1"/>
    </row>
    <row r="53" spans="1:11" ht="35.049999999999997" customHeight="1" x14ac:dyDescent="0.3">
      <c r="A53" s="322" t="s">
        <v>680</v>
      </c>
      <c r="B53" s="17" t="s">
        <v>480</v>
      </c>
      <c r="C53" s="327">
        <v>0</v>
      </c>
      <c r="D53" s="80">
        <v>-5.9560000000000004</v>
      </c>
      <c r="E53" s="81">
        <v>-0.67</v>
      </c>
      <c r="F53" s="82">
        <v>-9.9000000000000005E-2</v>
      </c>
      <c r="G53" s="318">
        <v>0</v>
      </c>
      <c r="H53" s="319" t="s">
        <v>595</v>
      </c>
      <c r="I53" s="320" t="s">
        <v>595</v>
      </c>
      <c r="J53" s="26" t="s">
        <v>595</v>
      </c>
      <c r="K53" s="1"/>
    </row>
    <row r="54" spans="1:11" ht="35.049999999999997" customHeight="1" x14ac:dyDescent="0.3">
      <c r="A54" s="322" t="s">
        <v>591</v>
      </c>
      <c r="B54" s="17" t="s">
        <v>480</v>
      </c>
      <c r="C54" s="327">
        <v>0</v>
      </c>
      <c r="D54" s="80">
        <v>-6.532</v>
      </c>
      <c r="E54" s="81">
        <v>-0.74199999999999999</v>
      </c>
      <c r="F54" s="82">
        <v>-0.105</v>
      </c>
      <c r="G54" s="318">
        <v>0</v>
      </c>
      <c r="H54" s="319" t="s">
        <v>595</v>
      </c>
      <c r="I54" s="320" t="s">
        <v>595</v>
      </c>
      <c r="J54" s="25">
        <v>0.20399999999999999</v>
      </c>
      <c r="K54" s="1"/>
    </row>
    <row r="55" spans="1:11" ht="35.049999999999997" customHeight="1" x14ac:dyDescent="0.3">
      <c r="A55" s="322" t="s">
        <v>681</v>
      </c>
      <c r="B55" s="17" t="s">
        <v>480</v>
      </c>
      <c r="C55" s="327">
        <v>0</v>
      </c>
      <c r="D55" s="80">
        <v>-5.9560000000000004</v>
      </c>
      <c r="E55" s="81">
        <v>-0.67</v>
      </c>
      <c r="F55" s="82">
        <v>-9.9000000000000005E-2</v>
      </c>
      <c r="G55" s="318">
        <v>0</v>
      </c>
      <c r="H55" s="319" t="s">
        <v>595</v>
      </c>
      <c r="I55" s="320" t="s">
        <v>595</v>
      </c>
      <c r="J55" s="25">
        <v>0.17</v>
      </c>
      <c r="K55" s="1"/>
    </row>
    <row r="56" spans="1:11" ht="35.049999999999997" customHeight="1" x14ac:dyDescent="0.3">
      <c r="A56" s="322" t="s">
        <v>592</v>
      </c>
      <c r="B56" s="17" t="s">
        <v>480</v>
      </c>
      <c r="C56" s="327">
        <v>0</v>
      </c>
      <c r="D56" s="80">
        <v>-4.0869999999999997</v>
      </c>
      <c r="E56" s="81">
        <v>-0.437</v>
      </c>
      <c r="F56" s="82">
        <v>-7.5999999999999998E-2</v>
      </c>
      <c r="G56" s="318">
        <v>0</v>
      </c>
      <c r="H56" s="319" t="s">
        <v>595</v>
      </c>
      <c r="I56" s="320" t="s">
        <v>595</v>
      </c>
      <c r="J56" s="25">
        <v>0.14299999999999999</v>
      </c>
      <c r="K56" s="1"/>
    </row>
    <row r="57" spans="1:11" ht="35.049999999999997" customHeight="1" x14ac:dyDescent="0.3">
      <c r="A57" s="317" t="s">
        <v>811</v>
      </c>
      <c r="B57" s="17" t="s">
        <v>480</v>
      </c>
      <c r="C57" s="327" t="s">
        <v>566</v>
      </c>
      <c r="D57" s="80">
        <v>2.54</v>
      </c>
      <c r="E57" s="81">
        <v>0.28799999999999998</v>
      </c>
      <c r="F57" s="82">
        <v>4.1000000000000002E-2</v>
      </c>
      <c r="G57" s="318">
        <v>4.1900000000000004</v>
      </c>
      <c r="H57" s="319" t="s">
        <v>595</v>
      </c>
      <c r="I57" s="320" t="s">
        <v>595</v>
      </c>
      <c r="J57" s="26" t="s">
        <v>595</v>
      </c>
      <c r="K57" s="1"/>
    </row>
    <row r="58" spans="1:11" ht="35.049999999999997" customHeight="1" x14ac:dyDescent="0.3">
      <c r="A58" s="317" t="s">
        <v>812</v>
      </c>
      <c r="B58" s="17" t="s">
        <v>480</v>
      </c>
      <c r="C58" s="327" t="s">
        <v>567</v>
      </c>
      <c r="D58" s="80">
        <v>2.54</v>
      </c>
      <c r="E58" s="81">
        <v>0.28799999999999998</v>
      </c>
      <c r="F58" s="82">
        <v>4.1000000000000002E-2</v>
      </c>
      <c r="G58" s="319" t="s">
        <v>595</v>
      </c>
      <c r="H58" s="319" t="s">
        <v>595</v>
      </c>
      <c r="I58" s="320" t="s">
        <v>595</v>
      </c>
      <c r="J58" s="26" t="s">
        <v>595</v>
      </c>
      <c r="K58" s="1"/>
    </row>
    <row r="59" spans="1:11" ht="35.049999999999997" customHeight="1" x14ac:dyDescent="0.3">
      <c r="A59" s="317" t="s">
        <v>813</v>
      </c>
      <c r="B59" s="17" t="s">
        <v>480</v>
      </c>
      <c r="C59" s="327" t="s">
        <v>921</v>
      </c>
      <c r="D59" s="80">
        <v>2.1829999999999998</v>
      </c>
      <c r="E59" s="81">
        <v>0.248</v>
      </c>
      <c r="F59" s="82">
        <v>3.5000000000000003E-2</v>
      </c>
      <c r="G59" s="318">
        <v>2.61</v>
      </c>
      <c r="H59" s="319" t="s">
        <v>595</v>
      </c>
      <c r="I59" s="320" t="s">
        <v>595</v>
      </c>
      <c r="J59" s="26" t="s">
        <v>595</v>
      </c>
      <c r="K59" s="1"/>
    </row>
    <row r="60" spans="1:11" ht="35.049999999999997" customHeight="1" x14ac:dyDescent="0.3">
      <c r="A60" s="317" t="s">
        <v>814</v>
      </c>
      <c r="B60" s="17" t="s">
        <v>480</v>
      </c>
      <c r="C60" s="327" t="s">
        <v>921</v>
      </c>
      <c r="D60" s="80">
        <v>2.1829999999999998</v>
      </c>
      <c r="E60" s="81">
        <v>0.248</v>
      </c>
      <c r="F60" s="82">
        <v>3.5000000000000003E-2</v>
      </c>
      <c r="G60" s="318">
        <v>3.92</v>
      </c>
      <c r="H60" s="319" t="s">
        <v>595</v>
      </c>
      <c r="I60" s="320" t="s">
        <v>595</v>
      </c>
      <c r="J60" s="26" t="s">
        <v>595</v>
      </c>
      <c r="K60" s="1"/>
    </row>
    <row r="61" spans="1:11" ht="35.049999999999997" customHeight="1" x14ac:dyDescent="0.3">
      <c r="A61" s="317" t="s">
        <v>815</v>
      </c>
      <c r="B61" s="17" t="s">
        <v>480</v>
      </c>
      <c r="C61" s="327" t="s">
        <v>921</v>
      </c>
      <c r="D61" s="80">
        <v>2.1829999999999998</v>
      </c>
      <c r="E61" s="81">
        <v>0.248</v>
      </c>
      <c r="F61" s="82">
        <v>3.5000000000000003E-2</v>
      </c>
      <c r="G61" s="318">
        <v>9.7799999999999994</v>
      </c>
      <c r="H61" s="319" t="s">
        <v>595</v>
      </c>
      <c r="I61" s="320" t="s">
        <v>595</v>
      </c>
      <c r="J61" s="26" t="s">
        <v>595</v>
      </c>
      <c r="K61" s="1"/>
    </row>
    <row r="62" spans="1:11" ht="35.049999999999997" customHeight="1" x14ac:dyDescent="0.3">
      <c r="A62" s="317" t="s">
        <v>816</v>
      </c>
      <c r="B62" s="17" t="s">
        <v>480</v>
      </c>
      <c r="C62" s="327" t="s">
        <v>921</v>
      </c>
      <c r="D62" s="80">
        <v>2.1829999999999998</v>
      </c>
      <c r="E62" s="81">
        <v>0.248</v>
      </c>
      <c r="F62" s="82">
        <v>3.5000000000000003E-2</v>
      </c>
      <c r="G62" s="318">
        <v>20.41</v>
      </c>
      <c r="H62" s="319" t="s">
        <v>595</v>
      </c>
      <c r="I62" s="320" t="s">
        <v>595</v>
      </c>
      <c r="J62" s="26" t="s">
        <v>595</v>
      </c>
      <c r="K62" s="1"/>
    </row>
    <row r="63" spans="1:11" ht="35.049999999999997" customHeight="1" x14ac:dyDescent="0.3">
      <c r="A63" s="317" t="s">
        <v>817</v>
      </c>
      <c r="B63" s="17" t="s">
        <v>480</v>
      </c>
      <c r="C63" s="327" t="s">
        <v>921</v>
      </c>
      <c r="D63" s="80">
        <v>2.1829999999999998</v>
      </c>
      <c r="E63" s="81">
        <v>0.248</v>
      </c>
      <c r="F63" s="82">
        <v>3.5000000000000003E-2</v>
      </c>
      <c r="G63" s="318">
        <v>57.96</v>
      </c>
      <c r="H63" s="319" t="s">
        <v>595</v>
      </c>
      <c r="I63" s="320" t="s">
        <v>595</v>
      </c>
      <c r="J63" s="26" t="s">
        <v>595</v>
      </c>
      <c r="K63" s="1"/>
    </row>
    <row r="64" spans="1:11" ht="35.049999999999997" customHeight="1" x14ac:dyDescent="0.3">
      <c r="A64" s="317" t="s">
        <v>578</v>
      </c>
      <c r="B64" s="17" t="s">
        <v>480</v>
      </c>
      <c r="C64" s="327" t="s">
        <v>569</v>
      </c>
      <c r="D64" s="80">
        <v>2.1829999999999998</v>
      </c>
      <c r="E64" s="81">
        <v>0.248</v>
      </c>
      <c r="F64" s="82">
        <v>3.5000000000000003E-2</v>
      </c>
      <c r="G64" s="319" t="s">
        <v>595</v>
      </c>
      <c r="H64" s="319" t="s">
        <v>595</v>
      </c>
      <c r="I64" s="320" t="s">
        <v>595</v>
      </c>
      <c r="J64" s="26" t="s">
        <v>595</v>
      </c>
      <c r="K64" s="1"/>
    </row>
    <row r="65" spans="1:11" ht="35.049999999999997" customHeight="1" x14ac:dyDescent="0.3">
      <c r="A65" s="317" t="s">
        <v>818</v>
      </c>
      <c r="B65" s="17" t="s">
        <v>480</v>
      </c>
      <c r="C65" s="327">
        <v>0</v>
      </c>
      <c r="D65" s="80">
        <v>1.673</v>
      </c>
      <c r="E65" s="81">
        <v>0.187</v>
      </c>
      <c r="F65" s="82">
        <v>2.8000000000000001E-2</v>
      </c>
      <c r="G65" s="318">
        <v>3.99</v>
      </c>
      <c r="H65" s="318">
        <v>0.92</v>
      </c>
      <c r="I65" s="321">
        <v>1.83</v>
      </c>
      <c r="J65" s="25">
        <v>4.8000000000000001E-2</v>
      </c>
      <c r="K65" s="1"/>
    </row>
    <row r="66" spans="1:11" ht="35.049999999999997" customHeight="1" x14ac:dyDescent="0.3">
      <c r="A66" s="317" t="s">
        <v>819</v>
      </c>
      <c r="B66" s="17" t="s">
        <v>480</v>
      </c>
      <c r="C66" s="327">
        <v>0</v>
      </c>
      <c r="D66" s="80">
        <v>1.673</v>
      </c>
      <c r="E66" s="81">
        <v>0.187</v>
      </c>
      <c r="F66" s="82">
        <v>2.8000000000000001E-2</v>
      </c>
      <c r="G66" s="318">
        <v>87.81</v>
      </c>
      <c r="H66" s="318">
        <v>0.92</v>
      </c>
      <c r="I66" s="321">
        <v>1.83</v>
      </c>
      <c r="J66" s="25">
        <v>4.8000000000000001E-2</v>
      </c>
      <c r="K66" s="1"/>
    </row>
    <row r="67" spans="1:11" ht="35.049999999999997" customHeight="1" x14ac:dyDescent="0.3">
      <c r="A67" s="317" t="s">
        <v>820</v>
      </c>
      <c r="B67" s="17" t="s">
        <v>480</v>
      </c>
      <c r="C67" s="327">
        <v>0</v>
      </c>
      <c r="D67" s="80">
        <v>1.673</v>
      </c>
      <c r="E67" s="81">
        <v>0.187</v>
      </c>
      <c r="F67" s="82">
        <v>2.8000000000000001E-2</v>
      </c>
      <c r="G67" s="318">
        <v>178.1</v>
      </c>
      <c r="H67" s="318">
        <v>0.92</v>
      </c>
      <c r="I67" s="321">
        <v>1.83</v>
      </c>
      <c r="J67" s="25">
        <v>4.8000000000000001E-2</v>
      </c>
      <c r="K67" s="1"/>
    </row>
    <row r="68" spans="1:11" ht="35.049999999999997" customHeight="1" x14ac:dyDescent="0.3">
      <c r="A68" s="317" t="s">
        <v>821</v>
      </c>
      <c r="B68" s="17" t="s">
        <v>480</v>
      </c>
      <c r="C68" s="327">
        <v>0</v>
      </c>
      <c r="D68" s="80">
        <v>1.673</v>
      </c>
      <c r="E68" s="81">
        <v>0.187</v>
      </c>
      <c r="F68" s="82">
        <v>2.8000000000000001E-2</v>
      </c>
      <c r="G68" s="318">
        <v>282.35000000000002</v>
      </c>
      <c r="H68" s="318">
        <v>0.92</v>
      </c>
      <c r="I68" s="321">
        <v>1.83</v>
      </c>
      <c r="J68" s="25">
        <v>4.8000000000000001E-2</v>
      </c>
      <c r="K68" s="1"/>
    </row>
    <row r="69" spans="1:11" ht="35.049999999999997" customHeight="1" x14ac:dyDescent="0.3">
      <c r="A69" s="317" t="s">
        <v>822</v>
      </c>
      <c r="B69" s="17" t="s">
        <v>480</v>
      </c>
      <c r="C69" s="327">
        <v>0</v>
      </c>
      <c r="D69" s="80">
        <v>1.673</v>
      </c>
      <c r="E69" s="81">
        <v>0.187</v>
      </c>
      <c r="F69" s="82">
        <v>2.8000000000000001E-2</v>
      </c>
      <c r="G69" s="318">
        <v>619.4</v>
      </c>
      <c r="H69" s="318">
        <v>0.92</v>
      </c>
      <c r="I69" s="321">
        <v>1.83</v>
      </c>
      <c r="J69" s="25">
        <v>4.8000000000000001E-2</v>
      </c>
      <c r="K69" s="1"/>
    </row>
    <row r="70" spans="1:11" ht="35.049999999999997" customHeight="1" x14ac:dyDescent="0.3">
      <c r="A70" s="317" t="s">
        <v>823</v>
      </c>
      <c r="B70" s="17" t="s">
        <v>480</v>
      </c>
      <c r="C70" s="327">
        <v>0</v>
      </c>
      <c r="D70" s="80">
        <v>1.7270000000000001</v>
      </c>
      <c r="E70" s="81">
        <v>0.186</v>
      </c>
      <c r="F70" s="82">
        <v>3.2000000000000001E-2</v>
      </c>
      <c r="G70" s="318">
        <v>4.68</v>
      </c>
      <c r="H70" s="318">
        <v>1.46</v>
      </c>
      <c r="I70" s="321">
        <v>2.57</v>
      </c>
      <c r="J70" s="25">
        <v>5.2999999999999999E-2</v>
      </c>
      <c r="K70" s="1"/>
    </row>
    <row r="71" spans="1:11" ht="35.049999999999997" customHeight="1" x14ac:dyDescent="0.3">
      <c r="A71" s="317" t="s">
        <v>824</v>
      </c>
      <c r="B71" s="17" t="s">
        <v>480</v>
      </c>
      <c r="C71" s="327">
        <v>0</v>
      </c>
      <c r="D71" s="80">
        <v>1.7270000000000001</v>
      </c>
      <c r="E71" s="81">
        <v>0.186</v>
      </c>
      <c r="F71" s="82">
        <v>3.2000000000000001E-2</v>
      </c>
      <c r="G71" s="318">
        <v>131.09</v>
      </c>
      <c r="H71" s="318">
        <v>1.46</v>
      </c>
      <c r="I71" s="321">
        <v>2.57</v>
      </c>
      <c r="J71" s="25">
        <v>5.2999999999999999E-2</v>
      </c>
      <c r="K71" s="1"/>
    </row>
    <row r="72" spans="1:11" ht="35.049999999999997" customHeight="1" x14ac:dyDescent="0.3">
      <c r="A72" s="317" t="s">
        <v>825</v>
      </c>
      <c r="B72" s="17" t="s">
        <v>480</v>
      </c>
      <c r="C72" s="327">
        <v>0</v>
      </c>
      <c r="D72" s="80">
        <v>1.7270000000000001</v>
      </c>
      <c r="E72" s="81">
        <v>0.186</v>
      </c>
      <c r="F72" s="82">
        <v>3.2000000000000001E-2</v>
      </c>
      <c r="G72" s="318">
        <v>267.26</v>
      </c>
      <c r="H72" s="318">
        <v>1.46</v>
      </c>
      <c r="I72" s="321">
        <v>2.57</v>
      </c>
      <c r="J72" s="25">
        <v>5.2999999999999999E-2</v>
      </c>
      <c r="K72" s="1"/>
    </row>
    <row r="73" spans="1:11" ht="35.049999999999997" customHeight="1" x14ac:dyDescent="0.3">
      <c r="A73" s="317" t="s">
        <v>826</v>
      </c>
      <c r="B73" s="17" t="s">
        <v>480</v>
      </c>
      <c r="C73" s="327">
        <v>0</v>
      </c>
      <c r="D73" s="80">
        <v>1.7270000000000001</v>
      </c>
      <c r="E73" s="81">
        <v>0.186</v>
      </c>
      <c r="F73" s="82">
        <v>3.2000000000000001E-2</v>
      </c>
      <c r="G73" s="318">
        <v>424.47</v>
      </c>
      <c r="H73" s="318">
        <v>1.46</v>
      </c>
      <c r="I73" s="321">
        <v>2.57</v>
      </c>
      <c r="J73" s="25">
        <v>5.2999999999999999E-2</v>
      </c>
      <c r="K73" s="1"/>
    </row>
    <row r="74" spans="1:11" ht="35.049999999999997" customHeight="1" x14ac:dyDescent="0.3">
      <c r="A74" s="317" t="s">
        <v>827</v>
      </c>
      <c r="B74" s="17" t="s">
        <v>480</v>
      </c>
      <c r="C74" s="327">
        <v>0</v>
      </c>
      <c r="D74" s="80">
        <v>1.7270000000000001</v>
      </c>
      <c r="E74" s="81">
        <v>0.186</v>
      </c>
      <c r="F74" s="82">
        <v>3.2000000000000001E-2</v>
      </c>
      <c r="G74" s="318">
        <v>932.77</v>
      </c>
      <c r="H74" s="318">
        <v>1.46</v>
      </c>
      <c r="I74" s="321">
        <v>2.57</v>
      </c>
      <c r="J74" s="25">
        <v>5.2999999999999999E-2</v>
      </c>
      <c r="K74" s="1"/>
    </row>
    <row r="75" spans="1:11" ht="35.049999999999997" customHeight="1" x14ac:dyDescent="0.3">
      <c r="A75" s="317" t="s">
        <v>828</v>
      </c>
      <c r="B75" s="17" t="s">
        <v>480</v>
      </c>
      <c r="C75" s="327">
        <v>0</v>
      </c>
      <c r="D75" s="80">
        <v>1.6859999999999999</v>
      </c>
      <c r="E75" s="81">
        <v>0.17499999999999999</v>
      </c>
      <c r="F75" s="82">
        <v>3.2000000000000001E-2</v>
      </c>
      <c r="G75" s="318">
        <v>50.63</v>
      </c>
      <c r="H75" s="318">
        <v>1.79</v>
      </c>
      <c r="I75" s="321">
        <v>3.27</v>
      </c>
      <c r="J75" s="25">
        <v>4.4999999999999998E-2</v>
      </c>
      <c r="K75" s="1"/>
    </row>
    <row r="76" spans="1:11" ht="35.049999999999997" customHeight="1" x14ac:dyDescent="0.3">
      <c r="A76" s="317" t="s">
        <v>829</v>
      </c>
      <c r="B76" s="17" t="s">
        <v>480</v>
      </c>
      <c r="C76" s="327">
        <v>0</v>
      </c>
      <c r="D76" s="80">
        <v>1.6859999999999999</v>
      </c>
      <c r="E76" s="81">
        <v>0.17499999999999999</v>
      </c>
      <c r="F76" s="82">
        <v>3.2000000000000001E-2</v>
      </c>
      <c r="G76" s="318">
        <v>541.55999999999995</v>
      </c>
      <c r="H76" s="318">
        <v>1.79</v>
      </c>
      <c r="I76" s="321">
        <v>3.27</v>
      </c>
      <c r="J76" s="25">
        <v>4.4999999999999998E-2</v>
      </c>
      <c r="K76" s="1"/>
    </row>
    <row r="77" spans="1:11" ht="35.049999999999997" customHeight="1" x14ac:dyDescent="0.3">
      <c r="A77" s="317" t="s">
        <v>830</v>
      </c>
      <c r="B77" s="17" t="s">
        <v>480</v>
      </c>
      <c r="C77" s="327">
        <v>0</v>
      </c>
      <c r="D77" s="80">
        <v>1.6859999999999999</v>
      </c>
      <c r="E77" s="81">
        <v>0.17499999999999999</v>
      </c>
      <c r="F77" s="82">
        <v>3.2000000000000001E-2</v>
      </c>
      <c r="G77" s="318">
        <v>2742.24</v>
      </c>
      <c r="H77" s="318">
        <v>1.79</v>
      </c>
      <c r="I77" s="321">
        <v>3.27</v>
      </c>
      <c r="J77" s="25">
        <v>4.4999999999999998E-2</v>
      </c>
      <c r="K77" s="1"/>
    </row>
    <row r="78" spans="1:11" ht="35.049999999999997" customHeight="1" x14ac:dyDescent="0.3">
      <c r="A78" s="317" t="s">
        <v>831</v>
      </c>
      <c r="B78" s="17" t="s">
        <v>480</v>
      </c>
      <c r="C78" s="327">
        <v>0</v>
      </c>
      <c r="D78" s="80">
        <v>1.6859999999999999</v>
      </c>
      <c r="E78" s="81">
        <v>0.17499999999999999</v>
      </c>
      <c r="F78" s="82">
        <v>3.2000000000000001E-2</v>
      </c>
      <c r="G78" s="318">
        <v>5593.87</v>
      </c>
      <c r="H78" s="318">
        <v>1.79</v>
      </c>
      <c r="I78" s="321">
        <v>3.27</v>
      </c>
      <c r="J78" s="25">
        <v>4.4999999999999998E-2</v>
      </c>
      <c r="K78" s="1"/>
    </row>
    <row r="79" spans="1:11" ht="35.049999999999997" customHeight="1" x14ac:dyDescent="0.3">
      <c r="A79" s="317" t="s">
        <v>832</v>
      </c>
      <c r="B79" s="17" t="s">
        <v>480</v>
      </c>
      <c r="C79" s="327">
        <v>0</v>
      </c>
      <c r="D79" s="80">
        <v>1.6859999999999999</v>
      </c>
      <c r="E79" s="81">
        <v>0.17499999999999999</v>
      </c>
      <c r="F79" s="82">
        <v>3.2000000000000001E-2</v>
      </c>
      <c r="G79" s="318">
        <v>12466.07</v>
      </c>
      <c r="H79" s="318">
        <v>1.79</v>
      </c>
      <c r="I79" s="321">
        <v>3.27</v>
      </c>
      <c r="J79" s="25">
        <v>4.4999999999999998E-2</v>
      </c>
      <c r="K79" s="1"/>
    </row>
    <row r="80" spans="1:11" ht="35.049999999999997" customHeight="1" x14ac:dyDescent="0.3">
      <c r="A80" s="317" t="s">
        <v>579</v>
      </c>
      <c r="B80" s="17" t="s">
        <v>480</v>
      </c>
      <c r="C80" s="327" t="s">
        <v>608</v>
      </c>
      <c r="D80" s="83">
        <v>6.7889999999999997</v>
      </c>
      <c r="E80" s="84">
        <v>0.95499999999999996</v>
      </c>
      <c r="F80" s="82">
        <v>0.65300000000000002</v>
      </c>
      <c r="G80" s="319" t="s">
        <v>595</v>
      </c>
      <c r="H80" s="319" t="s">
        <v>595</v>
      </c>
      <c r="I80" s="320" t="s">
        <v>595</v>
      </c>
      <c r="J80" s="26" t="s">
        <v>595</v>
      </c>
      <c r="K80" s="1"/>
    </row>
    <row r="81" spans="1:11" ht="35.049999999999997" customHeight="1" x14ac:dyDescent="0.3">
      <c r="A81" s="317" t="s">
        <v>682</v>
      </c>
      <c r="B81" s="17" t="s">
        <v>480</v>
      </c>
      <c r="C81" s="327">
        <v>0</v>
      </c>
      <c r="D81" s="80">
        <v>-2.5129999999999999</v>
      </c>
      <c r="E81" s="81">
        <v>-0.28499999999999998</v>
      </c>
      <c r="F81" s="82">
        <v>-4.1000000000000002E-2</v>
      </c>
      <c r="G81" s="318">
        <v>0</v>
      </c>
      <c r="H81" s="319" t="s">
        <v>595</v>
      </c>
      <c r="I81" s="320" t="s">
        <v>595</v>
      </c>
      <c r="J81" s="26" t="s">
        <v>595</v>
      </c>
      <c r="K81" s="1"/>
    </row>
    <row r="82" spans="1:11" ht="35.049999999999997" customHeight="1" x14ac:dyDescent="0.3">
      <c r="A82" s="317" t="s">
        <v>683</v>
      </c>
      <c r="B82" s="17" t="s">
        <v>480</v>
      </c>
      <c r="C82" s="327">
        <v>0</v>
      </c>
      <c r="D82" s="80">
        <v>-2.7229999999999999</v>
      </c>
      <c r="E82" s="81">
        <v>-0.30599999999999999</v>
      </c>
      <c r="F82" s="82">
        <v>-4.4999999999999998E-2</v>
      </c>
      <c r="G82" s="318">
        <v>0</v>
      </c>
      <c r="H82" s="319" t="s">
        <v>595</v>
      </c>
      <c r="I82" s="320" t="s">
        <v>595</v>
      </c>
      <c r="J82" s="26" t="s">
        <v>595</v>
      </c>
      <c r="K82" s="1"/>
    </row>
    <row r="83" spans="1:11" ht="35.049999999999997" customHeight="1" x14ac:dyDescent="0.3">
      <c r="A83" s="317" t="s">
        <v>684</v>
      </c>
      <c r="B83" s="17" t="s">
        <v>480</v>
      </c>
      <c r="C83" s="327">
        <v>0</v>
      </c>
      <c r="D83" s="80">
        <v>-2.5129999999999999</v>
      </c>
      <c r="E83" s="81">
        <v>-0.28499999999999998</v>
      </c>
      <c r="F83" s="82">
        <v>-4.1000000000000002E-2</v>
      </c>
      <c r="G83" s="318">
        <v>0</v>
      </c>
      <c r="H83" s="319" t="s">
        <v>595</v>
      </c>
      <c r="I83" s="320" t="s">
        <v>595</v>
      </c>
      <c r="J83" s="25">
        <v>7.9000000000000001E-2</v>
      </c>
      <c r="K83" s="1"/>
    </row>
    <row r="84" spans="1:11" ht="35.049999999999997" customHeight="1" x14ac:dyDescent="0.3">
      <c r="A84" s="317" t="s">
        <v>685</v>
      </c>
      <c r="B84" s="17" t="s">
        <v>480</v>
      </c>
      <c r="C84" s="327">
        <v>0</v>
      </c>
      <c r="D84" s="80">
        <v>-2.7229999999999999</v>
      </c>
      <c r="E84" s="81">
        <v>-0.30599999999999999</v>
      </c>
      <c r="F84" s="82">
        <v>-4.4999999999999998E-2</v>
      </c>
      <c r="G84" s="318">
        <v>0</v>
      </c>
      <c r="H84" s="319" t="s">
        <v>595</v>
      </c>
      <c r="I84" s="320" t="s">
        <v>595</v>
      </c>
      <c r="J84" s="25">
        <v>7.8E-2</v>
      </c>
      <c r="K84" s="1"/>
    </row>
    <row r="85" spans="1:11" ht="35.049999999999997" customHeight="1" x14ac:dyDescent="0.3">
      <c r="A85" s="317" t="s">
        <v>686</v>
      </c>
      <c r="B85" s="17" t="s">
        <v>480</v>
      </c>
      <c r="C85" s="327">
        <v>0</v>
      </c>
      <c r="D85" s="80">
        <v>-4.0869999999999997</v>
      </c>
      <c r="E85" s="81">
        <v>-0.437</v>
      </c>
      <c r="F85" s="82">
        <v>-7.5999999999999998E-2</v>
      </c>
      <c r="G85" s="318">
        <v>69.2</v>
      </c>
      <c r="H85" s="319" t="s">
        <v>595</v>
      </c>
      <c r="I85" s="320" t="s">
        <v>595</v>
      </c>
      <c r="J85" s="25">
        <v>0.14299999999999999</v>
      </c>
      <c r="K85" s="1"/>
    </row>
    <row r="86" spans="1:11" ht="35.049999999999997" customHeight="1" x14ac:dyDescent="0.3">
      <c r="A86" s="317" t="s">
        <v>833</v>
      </c>
      <c r="B86" s="17" t="s">
        <v>480</v>
      </c>
      <c r="C86" s="327" t="s">
        <v>566</v>
      </c>
      <c r="D86" s="80">
        <v>2.0259999999999998</v>
      </c>
      <c r="E86" s="81">
        <v>0.23</v>
      </c>
      <c r="F86" s="82">
        <v>3.3000000000000002E-2</v>
      </c>
      <c r="G86" s="318">
        <v>3.36</v>
      </c>
      <c r="H86" s="319" t="s">
        <v>595</v>
      </c>
      <c r="I86" s="320" t="s">
        <v>595</v>
      </c>
      <c r="J86" s="26" t="s">
        <v>595</v>
      </c>
      <c r="K86" s="1"/>
    </row>
    <row r="87" spans="1:11" ht="35.049999999999997" customHeight="1" x14ac:dyDescent="0.3">
      <c r="A87" s="317" t="s">
        <v>834</v>
      </c>
      <c r="B87" s="17" t="s">
        <v>480</v>
      </c>
      <c r="C87" s="327" t="s">
        <v>567</v>
      </c>
      <c r="D87" s="80">
        <v>2.0259999999999998</v>
      </c>
      <c r="E87" s="81">
        <v>0.23</v>
      </c>
      <c r="F87" s="82">
        <v>3.3000000000000002E-2</v>
      </c>
      <c r="G87" s="319" t="s">
        <v>595</v>
      </c>
      <c r="H87" s="319" t="s">
        <v>595</v>
      </c>
      <c r="I87" s="320" t="s">
        <v>595</v>
      </c>
      <c r="J87" s="26" t="s">
        <v>595</v>
      </c>
      <c r="K87" s="1"/>
    </row>
    <row r="88" spans="1:11" ht="35.049999999999997" customHeight="1" x14ac:dyDescent="0.3">
      <c r="A88" s="317" t="s">
        <v>835</v>
      </c>
      <c r="B88" s="17" t="s">
        <v>480</v>
      </c>
      <c r="C88" s="327" t="s">
        <v>921</v>
      </c>
      <c r="D88" s="80">
        <v>1.7410000000000001</v>
      </c>
      <c r="E88" s="81">
        <v>0.19800000000000001</v>
      </c>
      <c r="F88" s="82">
        <v>2.8000000000000001E-2</v>
      </c>
      <c r="G88" s="318">
        <v>2.09</v>
      </c>
      <c r="H88" s="319" t="s">
        <v>595</v>
      </c>
      <c r="I88" s="320" t="s">
        <v>595</v>
      </c>
      <c r="J88" s="26" t="s">
        <v>595</v>
      </c>
      <c r="K88" s="1"/>
    </row>
    <row r="89" spans="1:11" ht="35.049999999999997" customHeight="1" x14ac:dyDescent="0.3">
      <c r="A89" s="317" t="s">
        <v>836</v>
      </c>
      <c r="B89" s="17" t="s">
        <v>480</v>
      </c>
      <c r="C89" s="327" t="s">
        <v>921</v>
      </c>
      <c r="D89" s="80">
        <v>1.7410000000000001</v>
      </c>
      <c r="E89" s="81">
        <v>0.19800000000000001</v>
      </c>
      <c r="F89" s="82">
        <v>2.8000000000000001E-2</v>
      </c>
      <c r="G89" s="318">
        <v>3.14</v>
      </c>
      <c r="H89" s="319" t="s">
        <v>595</v>
      </c>
      <c r="I89" s="320" t="s">
        <v>595</v>
      </c>
      <c r="J89" s="26" t="s">
        <v>595</v>
      </c>
      <c r="K89" s="1"/>
    </row>
    <row r="90" spans="1:11" ht="35.049999999999997" customHeight="1" x14ac:dyDescent="0.3">
      <c r="A90" s="317" t="s">
        <v>837</v>
      </c>
      <c r="B90" s="17" t="s">
        <v>480</v>
      </c>
      <c r="C90" s="327" t="s">
        <v>921</v>
      </c>
      <c r="D90" s="80">
        <v>1.7410000000000001</v>
      </c>
      <c r="E90" s="81">
        <v>0.19800000000000001</v>
      </c>
      <c r="F90" s="82">
        <v>2.8000000000000001E-2</v>
      </c>
      <c r="G90" s="318">
        <v>7.81</v>
      </c>
      <c r="H90" s="319" t="s">
        <v>595</v>
      </c>
      <c r="I90" s="320" t="s">
        <v>595</v>
      </c>
      <c r="J90" s="26" t="s">
        <v>595</v>
      </c>
      <c r="K90" s="1"/>
    </row>
    <row r="91" spans="1:11" ht="35.049999999999997" customHeight="1" x14ac:dyDescent="0.3">
      <c r="A91" s="317" t="s">
        <v>838</v>
      </c>
      <c r="B91" s="17" t="s">
        <v>480</v>
      </c>
      <c r="C91" s="327" t="s">
        <v>921</v>
      </c>
      <c r="D91" s="80">
        <v>1.7410000000000001</v>
      </c>
      <c r="E91" s="81">
        <v>0.19800000000000001</v>
      </c>
      <c r="F91" s="82">
        <v>2.8000000000000001E-2</v>
      </c>
      <c r="G91" s="318">
        <v>16.29</v>
      </c>
      <c r="H91" s="319" t="s">
        <v>595</v>
      </c>
      <c r="I91" s="320" t="s">
        <v>595</v>
      </c>
      <c r="J91" s="26" t="s">
        <v>595</v>
      </c>
      <c r="K91" s="1"/>
    </row>
    <row r="92" spans="1:11" ht="35.049999999999997" customHeight="1" x14ac:dyDescent="0.3">
      <c r="A92" s="317" t="s">
        <v>839</v>
      </c>
      <c r="B92" s="17" t="s">
        <v>480</v>
      </c>
      <c r="C92" s="327" t="s">
        <v>921</v>
      </c>
      <c r="D92" s="80">
        <v>1.7410000000000001</v>
      </c>
      <c r="E92" s="81">
        <v>0.19800000000000001</v>
      </c>
      <c r="F92" s="82">
        <v>2.8000000000000001E-2</v>
      </c>
      <c r="G92" s="318">
        <v>46.24</v>
      </c>
      <c r="H92" s="319" t="s">
        <v>595</v>
      </c>
      <c r="I92" s="320" t="s">
        <v>595</v>
      </c>
      <c r="J92" s="26" t="s">
        <v>595</v>
      </c>
      <c r="K92" s="1"/>
    </row>
    <row r="93" spans="1:11" ht="35.049999999999997" customHeight="1" x14ac:dyDescent="0.3">
      <c r="A93" s="317" t="s">
        <v>580</v>
      </c>
      <c r="B93" s="17" t="s">
        <v>480</v>
      </c>
      <c r="C93" s="327" t="s">
        <v>569</v>
      </c>
      <c r="D93" s="80">
        <v>1.7410000000000001</v>
      </c>
      <c r="E93" s="81">
        <v>0.19800000000000001</v>
      </c>
      <c r="F93" s="82">
        <v>2.8000000000000001E-2</v>
      </c>
      <c r="G93" s="319" t="s">
        <v>595</v>
      </c>
      <c r="H93" s="319" t="s">
        <v>595</v>
      </c>
      <c r="I93" s="320" t="s">
        <v>595</v>
      </c>
      <c r="J93" s="26" t="s">
        <v>595</v>
      </c>
      <c r="K93" s="1"/>
    </row>
    <row r="94" spans="1:11" ht="35.049999999999997" customHeight="1" x14ac:dyDescent="0.3">
      <c r="A94" s="317" t="s">
        <v>840</v>
      </c>
      <c r="B94" s="17" t="s">
        <v>480</v>
      </c>
      <c r="C94" s="327">
        <v>0</v>
      </c>
      <c r="D94" s="80">
        <v>1.3340000000000001</v>
      </c>
      <c r="E94" s="81">
        <v>0.14899999999999999</v>
      </c>
      <c r="F94" s="82">
        <v>2.1999999999999999E-2</v>
      </c>
      <c r="G94" s="318">
        <v>3.19</v>
      </c>
      <c r="H94" s="318">
        <v>0.74</v>
      </c>
      <c r="I94" s="321">
        <v>1.46</v>
      </c>
      <c r="J94" s="25">
        <v>3.7999999999999999E-2</v>
      </c>
      <c r="K94" s="1"/>
    </row>
    <row r="95" spans="1:11" ht="35.049999999999997" customHeight="1" x14ac:dyDescent="0.3">
      <c r="A95" s="317" t="s">
        <v>841</v>
      </c>
      <c r="B95" s="17" t="s">
        <v>480</v>
      </c>
      <c r="C95" s="327">
        <v>0</v>
      </c>
      <c r="D95" s="80">
        <v>1.3340000000000001</v>
      </c>
      <c r="E95" s="81">
        <v>0.14899999999999999</v>
      </c>
      <c r="F95" s="82">
        <v>2.1999999999999999E-2</v>
      </c>
      <c r="G95" s="318">
        <v>70.040000000000006</v>
      </c>
      <c r="H95" s="318">
        <v>0.74</v>
      </c>
      <c r="I95" s="321">
        <v>1.46</v>
      </c>
      <c r="J95" s="25">
        <v>3.7999999999999999E-2</v>
      </c>
      <c r="K95" s="1"/>
    </row>
    <row r="96" spans="1:11" ht="35.049999999999997" customHeight="1" x14ac:dyDescent="0.3">
      <c r="A96" s="317" t="s">
        <v>842</v>
      </c>
      <c r="B96" s="17" t="s">
        <v>480</v>
      </c>
      <c r="C96" s="327">
        <v>0</v>
      </c>
      <c r="D96" s="80">
        <v>1.3340000000000001</v>
      </c>
      <c r="E96" s="81">
        <v>0.14899999999999999</v>
      </c>
      <c r="F96" s="82">
        <v>2.1999999999999999E-2</v>
      </c>
      <c r="G96" s="318">
        <v>142.05000000000001</v>
      </c>
      <c r="H96" s="318">
        <v>0.74</v>
      </c>
      <c r="I96" s="321">
        <v>1.46</v>
      </c>
      <c r="J96" s="25">
        <v>3.7999999999999999E-2</v>
      </c>
      <c r="K96" s="1"/>
    </row>
    <row r="97" spans="1:11" ht="35.049999999999997" customHeight="1" x14ac:dyDescent="0.3">
      <c r="A97" s="317" t="s">
        <v>843</v>
      </c>
      <c r="B97" s="17" t="s">
        <v>480</v>
      </c>
      <c r="C97" s="327">
        <v>0</v>
      </c>
      <c r="D97" s="80">
        <v>1.3340000000000001</v>
      </c>
      <c r="E97" s="81">
        <v>0.14899999999999999</v>
      </c>
      <c r="F97" s="82">
        <v>2.1999999999999999E-2</v>
      </c>
      <c r="G97" s="318">
        <v>225.18</v>
      </c>
      <c r="H97" s="318">
        <v>0.74</v>
      </c>
      <c r="I97" s="321">
        <v>1.46</v>
      </c>
      <c r="J97" s="25">
        <v>3.7999999999999999E-2</v>
      </c>
      <c r="K97" s="1"/>
    </row>
    <row r="98" spans="1:11" ht="35.049999999999997" customHeight="1" x14ac:dyDescent="0.3">
      <c r="A98" s="317" t="s">
        <v>844</v>
      </c>
      <c r="B98" s="17" t="s">
        <v>480</v>
      </c>
      <c r="C98" s="327">
        <v>0</v>
      </c>
      <c r="D98" s="80">
        <v>1.3340000000000001</v>
      </c>
      <c r="E98" s="81">
        <v>0.14899999999999999</v>
      </c>
      <c r="F98" s="82">
        <v>2.1999999999999999E-2</v>
      </c>
      <c r="G98" s="318">
        <v>493.97</v>
      </c>
      <c r="H98" s="318">
        <v>0.74</v>
      </c>
      <c r="I98" s="321">
        <v>1.46</v>
      </c>
      <c r="J98" s="25">
        <v>3.7999999999999999E-2</v>
      </c>
      <c r="K98" s="1"/>
    </row>
    <row r="99" spans="1:11" ht="35.049999999999997" customHeight="1" x14ac:dyDescent="0.3">
      <c r="A99" s="317" t="s">
        <v>845</v>
      </c>
      <c r="B99" s="17" t="s">
        <v>480</v>
      </c>
      <c r="C99" s="327">
        <v>0</v>
      </c>
      <c r="D99" s="80">
        <v>1.377</v>
      </c>
      <c r="E99" s="81">
        <v>0.14899999999999999</v>
      </c>
      <c r="F99" s="82">
        <v>2.5000000000000001E-2</v>
      </c>
      <c r="G99" s="318">
        <v>3.75</v>
      </c>
      <c r="H99" s="318">
        <v>1.1599999999999999</v>
      </c>
      <c r="I99" s="321">
        <v>2.0499999999999998</v>
      </c>
      <c r="J99" s="25">
        <v>4.2999999999999997E-2</v>
      </c>
      <c r="K99" s="1"/>
    </row>
    <row r="100" spans="1:11" ht="35.049999999999997" customHeight="1" x14ac:dyDescent="0.3">
      <c r="A100" s="317" t="s">
        <v>846</v>
      </c>
      <c r="B100" s="17" t="s">
        <v>480</v>
      </c>
      <c r="C100" s="327">
        <v>0</v>
      </c>
      <c r="D100" s="80">
        <v>1.377</v>
      </c>
      <c r="E100" s="81">
        <v>0.14899999999999999</v>
      </c>
      <c r="F100" s="82">
        <v>2.5000000000000001E-2</v>
      </c>
      <c r="G100" s="318">
        <v>104.55</v>
      </c>
      <c r="H100" s="318">
        <v>1.1599999999999999</v>
      </c>
      <c r="I100" s="321">
        <v>2.0499999999999998</v>
      </c>
      <c r="J100" s="25">
        <v>4.2999999999999997E-2</v>
      </c>
      <c r="K100" s="1"/>
    </row>
    <row r="101" spans="1:11" ht="35.049999999999997" customHeight="1" x14ac:dyDescent="0.3">
      <c r="A101" s="317" t="s">
        <v>847</v>
      </c>
      <c r="B101" s="17" t="s">
        <v>480</v>
      </c>
      <c r="C101" s="327">
        <v>0</v>
      </c>
      <c r="D101" s="80">
        <v>1.377</v>
      </c>
      <c r="E101" s="81">
        <v>0.14899999999999999</v>
      </c>
      <c r="F101" s="82">
        <v>2.5000000000000001E-2</v>
      </c>
      <c r="G101" s="318">
        <v>213.15</v>
      </c>
      <c r="H101" s="318">
        <v>1.1599999999999999</v>
      </c>
      <c r="I101" s="321">
        <v>2.0499999999999998</v>
      </c>
      <c r="J101" s="25">
        <v>4.2999999999999997E-2</v>
      </c>
      <c r="K101" s="1"/>
    </row>
    <row r="102" spans="1:11" ht="35.049999999999997" customHeight="1" x14ac:dyDescent="0.3">
      <c r="A102" s="317" t="s">
        <v>848</v>
      </c>
      <c r="B102" s="17" t="s">
        <v>480</v>
      </c>
      <c r="C102" s="327">
        <v>0</v>
      </c>
      <c r="D102" s="80">
        <v>1.377</v>
      </c>
      <c r="E102" s="81">
        <v>0.14899999999999999</v>
      </c>
      <c r="F102" s="82">
        <v>2.5000000000000001E-2</v>
      </c>
      <c r="G102" s="318">
        <v>338.51</v>
      </c>
      <c r="H102" s="318">
        <v>1.1599999999999999</v>
      </c>
      <c r="I102" s="321">
        <v>2.0499999999999998</v>
      </c>
      <c r="J102" s="25">
        <v>4.2999999999999997E-2</v>
      </c>
      <c r="K102" s="1"/>
    </row>
    <row r="103" spans="1:11" ht="35.049999999999997" customHeight="1" x14ac:dyDescent="0.3">
      <c r="A103" s="317" t="s">
        <v>849</v>
      </c>
      <c r="B103" s="17" t="s">
        <v>480</v>
      </c>
      <c r="C103" s="327">
        <v>0</v>
      </c>
      <c r="D103" s="80">
        <v>1.377</v>
      </c>
      <c r="E103" s="81">
        <v>0.14899999999999999</v>
      </c>
      <c r="F103" s="82">
        <v>2.5000000000000001E-2</v>
      </c>
      <c r="G103" s="318">
        <v>743.87</v>
      </c>
      <c r="H103" s="318">
        <v>1.1599999999999999</v>
      </c>
      <c r="I103" s="321">
        <v>2.0499999999999998</v>
      </c>
      <c r="J103" s="25">
        <v>4.2999999999999997E-2</v>
      </c>
      <c r="K103" s="1"/>
    </row>
    <row r="104" spans="1:11" ht="35.049999999999997" customHeight="1" x14ac:dyDescent="0.3">
      <c r="A104" s="317" t="s">
        <v>850</v>
      </c>
      <c r="B104" s="17" t="s">
        <v>480</v>
      </c>
      <c r="C104" s="327">
        <v>0</v>
      </c>
      <c r="D104" s="80">
        <v>1.345</v>
      </c>
      <c r="E104" s="81">
        <v>0.14000000000000001</v>
      </c>
      <c r="F104" s="82">
        <v>2.5999999999999999E-2</v>
      </c>
      <c r="G104" s="318">
        <v>40.39</v>
      </c>
      <c r="H104" s="318">
        <v>1.43</v>
      </c>
      <c r="I104" s="321">
        <v>2.6</v>
      </c>
      <c r="J104" s="25">
        <v>3.5999999999999997E-2</v>
      </c>
      <c r="K104" s="1"/>
    </row>
    <row r="105" spans="1:11" ht="35.049999999999997" customHeight="1" x14ac:dyDescent="0.3">
      <c r="A105" s="317" t="s">
        <v>851</v>
      </c>
      <c r="B105" s="17" t="s">
        <v>480</v>
      </c>
      <c r="C105" s="327">
        <v>0</v>
      </c>
      <c r="D105" s="80">
        <v>1.345</v>
      </c>
      <c r="E105" s="81">
        <v>0.14000000000000001</v>
      </c>
      <c r="F105" s="82">
        <v>2.5999999999999999E-2</v>
      </c>
      <c r="G105" s="318">
        <v>431.89</v>
      </c>
      <c r="H105" s="318">
        <v>1.43</v>
      </c>
      <c r="I105" s="321">
        <v>2.6</v>
      </c>
      <c r="J105" s="25">
        <v>3.5999999999999997E-2</v>
      </c>
      <c r="K105" s="1"/>
    </row>
    <row r="106" spans="1:11" ht="35.049999999999997" customHeight="1" x14ac:dyDescent="0.3">
      <c r="A106" s="317" t="s">
        <v>852</v>
      </c>
      <c r="B106" s="17" t="s">
        <v>480</v>
      </c>
      <c r="C106" s="327">
        <v>0</v>
      </c>
      <c r="D106" s="80">
        <v>1.345</v>
      </c>
      <c r="E106" s="81">
        <v>0.14000000000000001</v>
      </c>
      <c r="F106" s="82">
        <v>2.5999999999999999E-2</v>
      </c>
      <c r="G106" s="318">
        <v>2186.87</v>
      </c>
      <c r="H106" s="318">
        <v>1.43</v>
      </c>
      <c r="I106" s="321">
        <v>2.6</v>
      </c>
      <c r="J106" s="25">
        <v>3.5999999999999997E-2</v>
      </c>
      <c r="K106" s="1"/>
    </row>
    <row r="107" spans="1:11" ht="35.049999999999997" customHeight="1" x14ac:dyDescent="0.3">
      <c r="A107" s="317" t="s">
        <v>853</v>
      </c>
      <c r="B107" s="17" t="s">
        <v>480</v>
      </c>
      <c r="C107" s="327">
        <v>0</v>
      </c>
      <c r="D107" s="80">
        <v>1.345</v>
      </c>
      <c r="E107" s="81">
        <v>0.14000000000000001</v>
      </c>
      <c r="F107" s="82">
        <v>2.5999999999999999E-2</v>
      </c>
      <c r="G107" s="318">
        <v>4460.96</v>
      </c>
      <c r="H107" s="318">
        <v>1.43</v>
      </c>
      <c r="I107" s="321">
        <v>2.6</v>
      </c>
      <c r="J107" s="25">
        <v>3.5999999999999997E-2</v>
      </c>
      <c r="K107" s="1"/>
    </row>
    <row r="108" spans="1:11" ht="35.049999999999997" customHeight="1" x14ac:dyDescent="0.3">
      <c r="A108" s="317" t="s">
        <v>854</v>
      </c>
      <c r="B108" s="17" t="s">
        <v>480</v>
      </c>
      <c r="C108" s="327">
        <v>0</v>
      </c>
      <c r="D108" s="80">
        <v>1.345</v>
      </c>
      <c r="E108" s="81">
        <v>0.14000000000000001</v>
      </c>
      <c r="F108" s="82">
        <v>2.5999999999999999E-2</v>
      </c>
      <c r="G108" s="318">
        <v>9941.33</v>
      </c>
      <c r="H108" s="318">
        <v>1.43</v>
      </c>
      <c r="I108" s="321">
        <v>2.6</v>
      </c>
      <c r="J108" s="25">
        <v>3.5999999999999997E-2</v>
      </c>
      <c r="K108" s="1"/>
    </row>
    <row r="109" spans="1:11" ht="35.049999999999997" customHeight="1" x14ac:dyDescent="0.3">
      <c r="A109" s="317" t="s">
        <v>581</v>
      </c>
      <c r="B109" s="17" t="s">
        <v>480</v>
      </c>
      <c r="C109" s="327" t="s">
        <v>608</v>
      </c>
      <c r="D109" s="83">
        <v>5.4139999999999997</v>
      </c>
      <c r="E109" s="84">
        <v>0.76200000000000001</v>
      </c>
      <c r="F109" s="82">
        <v>0.52100000000000002</v>
      </c>
      <c r="G109" s="319" t="s">
        <v>595</v>
      </c>
      <c r="H109" s="319" t="s">
        <v>595</v>
      </c>
      <c r="I109" s="320" t="s">
        <v>595</v>
      </c>
      <c r="J109" s="26" t="s">
        <v>595</v>
      </c>
      <c r="K109" s="1"/>
    </row>
    <row r="110" spans="1:11" ht="35.049999999999997" customHeight="1" x14ac:dyDescent="0.3">
      <c r="A110" s="317" t="s">
        <v>687</v>
      </c>
      <c r="B110" s="17" t="s">
        <v>480</v>
      </c>
      <c r="C110" s="327">
        <v>0</v>
      </c>
      <c r="D110" s="80">
        <v>-2.004</v>
      </c>
      <c r="E110" s="81">
        <v>-0.22700000000000001</v>
      </c>
      <c r="F110" s="82">
        <v>-3.2000000000000001E-2</v>
      </c>
      <c r="G110" s="318">
        <v>0</v>
      </c>
      <c r="H110" s="319" t="s">
        <v>595</v>
      </c>
      <c r="I110" s="320" t="s">
        <v>595</v>
      </c>
      <c r="J110" s="26" t="s">
        <v>595</v>
      </c>
      <c r="K110" s="1"/>
    </row>
    <row r="111" spans="1:11" ht="35.049999999999997" customHeight="1" x14ac:dyDescent="0.3">
      <c r="A111" s="317" t="s">
        <v>688</v>
      </c>
      <c r="B111" s="17" t="s">
        <v>480</v>
      </c>
      <c r="C111" s="327">
        <v>0</v>
      </c>
      <c r="D111" s="80">
        <v>-2.1720000000000002</v>
      </c>
      <c r="E111" s="81">
        <v>-0.24399999999999999</v>
      </c>
      <c r="F111" s="82">
        <v>-3.5999999999999997E-2</v>
      </c>
      <c r="G111" s="318">
        <v>0</v>
      </c>
      <c r="H111" s="319" t="s">
        <v>595</v>
      </c>
      <c r="I111" s="320" t="s">
        <v>595</v>
      </c>
      <c r="J111" s="26" t="s">
        <v>595</v>
      </c>
      <c r="K111" s="1"/>
    </row>
    <row r="112" spans="1:11" ht="35.049999999999997" customHeight="1" x14ac:dyDescent="0.3">
      <c r="A112" s="317" t="s">
        <v>689</v>
      </c>
      <c r="B112" s="17" t="s">
        <v>480</v>
      </c>
      <c r="C112" s="327">
        <v>0</v>
      </c>
      <c r="D112" s="80">
        <v>-2.004</v>
      </c>
      <c r="E112" s="81">
        <v>-0.22700000000000001</v>
      </c>
      <c r="F112" s="82">
        <v>-3.2000000000000001E-2</v>
      </c>
      <c r="G112" s="318">
        <v>0</v>
      </c>
      <c r="H112" s="319" t="s">
        <v>595</v>
      </c>
      <c r="I112" s="320" t="s">
        <v>595</v>
      </c>
      <c r="J112" s="25">
        <v>6.3E-2</v>
      </c>
      <c r="K112" s="1"/>
    </row>
    <row r="113" spans="1:11" ht="35.049999999999997" customHeight="1" x14ac:dyDescent="0.3">
      <c r="A113" s="317" t="s">
        <v>690</v>
      </c>
      <c r="B113" s="17" t="s">
        <v>480</v>
      </c>
      <c r="C113" s="327">
        <v>0</v>
      </c>
      <c r="D113" s="80">
        <v>-2.1720000000000002</v>
      </c>
      <c r="E113" s="81">
        <v>-0.24399999999999999</v>
      </c>
      <c r="F113" s="82">
        <v>-3.5999999999999997E-2</v>
      </c>
      <c r="G113" s="318">
        <v>0</v>
      </c>
      <c r="H113" s="319" t="s">
        <v>595</v>
      </c>
      <c r="I113" s="320" t="s">
        <v>595</v>
      </c>
      <c r="J113" s="25">
        <v>6.2E-2</v>
      </c>
      <c r="K113" s="1"/>
    </row>
    <row r="114" spans="1:11" ht="35.049999999999997" customHeight="1" x14ac:dyDescent="0.3">
      <c r="A114" s="317" t="s">
        <v>691</v>
      </c>
      <c r="B114" s="17" t="s">
        <v>480</v>
      </c>
      <c r="C114" s="327">
        <v>0</v>
      </c>
      <c r="D114" s="80">
        <v>-3.26</v>
      </c>
      <c r="E114" s="81">
        <v>-0.34899999999999998</v>
      </c>
      <c r="F114" s="82">
        <v>-6.0999999999999999E-2</v>
      </c>
      <c r="G114" s="318">
        <v>55.19</v>
      </c>
      <c r="H114" s="319" t="s">
        <v>595</v>
      </c>
      <c r="I114" s="320" t="s">
        <v>595</v>
      </c>
      <c r="J114" s="25">
        <v>0.114</v>
      </c>
      <c r="K114" s="1"/>
    </row>
    <row r="115" spans="1:11" ht="35.049999999999997" customHeight="1" x14ac:dyDescent="0.3">
      <c r="A115" s="317" t="s">
        <v>855</v>
      </c>
      <c r="B115" s="17" t="s">
        <v>480</v>
      </c>
      <c r="C115" s="327" t="s">
        <v>566</v>
      </c>
      <c r="D115" s="80">
        <v>1.698</v>
      </c>
      <c r="E115" s="81">
        <v>0.193</v>
      </c>
      <c r="F115" s="82">
        <v>2.7E-2</v>
      </c>
      <c r="G115" s="318">
        <v>2.83</v>
      </c>
      <c r="H115" s="319" t="s">
        <v>595</v>
      </c>
      <c r="I115" s="320" t="s">
        <v>595</v>
      </c>
      <c r="J115" s="26" t="s">
        <v>595</v>
      </c>
      <c r="K115" s="1"/>
    </row>
    <row r="116" spans="1:11" ht="35.049999999999997" customHeight="1" x14ac:dyDescent="0.3">
      <c r="A116" s="317" t="s">
        <v>856</v>
      </c>
      <c r="B116" s="17" t="s">
        <v>480</v>
      </c>
      <c r="C116" s="327" t="s">
        <v>567</v>
      </c>
      <c r="D116" s="80">
        <v>1.698</v>
      </c>
      <c r="E116" s="81">
        <v>0.193</v>
      </c>
      <c r="F116" s="82">
        <v>2.7E-2</v>
      </c>
      <c r="G116" s="319" t="s">
        <v>595</v>
      </c>
      <c r="H116" s="319" t="s">
        <v>595</v>
      </c>
      <c r="I116" s="320" t="s">
        <v>595</v>
      </c>
      <c r="J116" s="26" t="s">
        <v>595</v>
      </c>
      <c r="K116" s="1"/>
    </row>
    <row r="117" spans="1:11" ht="35.049999999999997" customHeight="1" x14ac:dyDescent="0.3">
      <c r="A117" s="317" t="s">
        <v>857</v>
      </c>
      <c r="B117" s="17" t="s">
        <v>480</v>
      </c>
      <c r="C117" s="327" t="s">
        <v>921</v>
      </c>
      <c r="D117" s="80">
        <v>1.4590000000000001</v>
      </c>
      <c r="E117" s="81">
        <v>0.16600000000000001</v>
      </c>
      <c r="F117" s="82">
        <v>2.4E-2</v>
      </c>
      <c r="G117" s="318">
        <v>1.77</v>
      </c>
      <c r="H117" s="319" t="s">
        <v>595</v>
      </c>
      <c r="I117" s="320" t="s">
        <v>595</v>
      </c>
      <c r="J117" s="26" t="s">
        <v>595</v>
      </c>
      <c r="K117" s="1"/>
    </row>
    <row r="118" spans="1:11" ht="35.049999999999997" customHeight="1" x14ac:dyDescent="0.3">
      <c r="A118" s="317" t="s">
        <v>858</v>
      </c>
      <c r="B118" s="17" t="s">
        <v>480</v>
      </c>
      <c r="C118" s="327" t="s">
        <v>921</v>
      </c>
      <c r="D118" s="80">
        <v>1.4590000000000001</v>
      </c>
      <c r="E118" s="81">
        <v>0.16600000000000001</v>
      </c>
      <c r="F118" s="82">
        <v>2.4E-2</v>
      </c>
      <c r="G118" s="318">
        <v>2.64</v>
      </c>
      <c r="H118" s="319" t="s">
        <v>595</v>
      </c>
      <c r="I118" s="320" t="s">
        <v>595</v>
      </c>
      <c r="J118" s="26" t="s">
        <v>595</v>
      </c>
      <c r="K118" s="1"/>
    </row>
    <row r="119" spans="1:11" ht="35.049999999999997" customHeight="1" x14ac:dyDescent="0.3">
      <c r="A119" s="317" t="s">
        <v>859</v>
      </c>
      <c r="B119" s="17" t="s">
        <v>480</v>
      </c>
      <c r="C119" s="327" t="s">
        <v>921</v>
      </c>
      <c r="D119" s="80">
        <v>1.4590000000000001</v>
      </c>
      <c r="E119" s="81">
        <v>0.16600000000000001</v>
      </c>
      <c r="F119" s="82">
        <v>2.4E-2</v>
      </c>
      <c r="G119" s="318">
        <v>6.56</v>
      </c>
      <c r="H119" s="319" t="s">
        <v>595</v>
      </c>
      <c r="I119" s="320" t="s">
        <v>595</v>
      </c>
      <c r="J119" s="26" t="s">
        <v>595</v>
      </c>
      <c r="K119" s="1"/>
    </row>
    <row r="120" spans="1:11" ht="35.049999999999997" customHeight="1" x14ac:dyDescent="0.3">
      <c r="A120" s="317" t="s">
        <v>860</v>
      </c>
      <c r="B120" s="17" t="s">
        <v>480</v>
      </c>
      <c r="C120" s="327" t="s">
        <v>921</v>
      </c>
      <c r="D120" s="80">
        <v>1.4590000000000001</v>
      </c>
      <c r="E120" s="81">
        <v>0.16600000000000001</v>
      </c>
      <c r="F120" s="82">
        <v>2.4E-2</v>
      </c>
      <c r="G120" s="318">
        <v>13.66</v>
      </c>
      <c r="H120" s="319" t="s">
        <v>595</v>
      </c>
      <c r="I120" s="320" t="s">
        <v>595</v>
      </c>
      <c r="J120" s="26" t="s">
        <v>595</v>
      </c>
      <c r="K120" s="1"/>
    </row>
    <row r="121" spans="1:11" ht="35.049999999999997" customHeight="1" x14ac:dyDescent="0.3">
      <c r="A121" s="317" t="s">
        <v>861</v>
      </c>
      <c r="B121" s="17" t="s">
        <v>480</v>
      </c>
      <c r="C121" s="327" t="s">
        <v>921</v>
      </c>
      <c r="D121" s="80">
        <v>1.4590000000000001</v>
      </c>
      <c r="E121" s="81">
        <v>0.16600000000000001</v>
      </c>
      <c r="F121" s="82">
        <v>2.4E-2</v>
      </c>
      <c r="G121" s="318">
        <v>38.75</v>
      </c>
      <c r="H121" s="319" t="s">
        <v>595</v>
      </c>
      <c r="I121" s="320" t="s">
        <v>595</v>
      </c>
      <c r="J121" s="26" t="s">
        <v>595</v>
      </c>
      <c r="K121" s="1"/>
    </row>
    <row r="122" spans="1:11" ht="35.049999999999997" customHeight="1" x14ac:dyDescent="0.3">
      <c r="A122" s="317" t="s">
        <v>582</v>
      </c>
      <c r="B122" s="17" t="s">
        <v>480</v>
      </c>
      <c r="C122" s="327" t="s">
        <v>569</v>
      </c>
      <c r="D122" s="80">
        <v>1.4590000000000001</v>
      </c>
      <c r="E122" s="81">
        <v>0.16600000000000001</v>
      </c>
      <c r="F122" s="82">
        <v>2.4E-2</v>
      </c>
      <c r="G122" s="319" t="s">
        <v>595</v>
      </c>
      <c r="H122" s="319" t="s">
        <v>595</v>
      </c>
      <c r="I122" s="320" t="s">
        <v>595</v>
      </c>
      <c r="J122" s="26" t="s">
        <v>595</v>
      </c>
      <c r="K122" s="1"/>
    </row>
    <row r="123" spans="1:11" ht="35.049999999999997" customHeight="1" x14ac:dyDescent="0.3">
      <c r="A123" s="317" t="s">
        <v>862</v>
      </c>
      <c r="B123" s="17" t="s">
        <v>480</v>
      </c>
      <c r="C123" s="327">
        <v>0</v>
      </c>
      <c r="D123" s="80">
        <v>1.1180000000000001</v>
      </c>
      <c r="E123" s="81">
        <v>0.125</v>
      </c>
      <c r="F123" s="82">
        <v>1.9E-2</v>
      </c>
      <c r="G123" s="318">
        <v>2.69</v>
      </c>
      <c r="H123" s="318">
        <v>0.62</v>
      </c>
      <c r="I123" s="321">
        <v>1.22</v>
      </c>
      <c r="J123" s="25">
        <v>3.2000000000000001E-2</v>
      </c>
      <c r="K123" s="1"/>
    </row>
    <row r="124" spans="1:11" ht="35.049999999999997" customHeight="1" x14ac:dyDescent="0.3">
      <c r="A124" s="317" t="s">
        <v>863</v>
      </c>
      <c r="B124" s="17" t="s">
        <v>480</v>
      </c>
      <c r="C124" s="327">
        <v>0</v>
      </c>
      <c r="D124" s="80">
        <v>1.1180000000000001</v>
      </c>
      <c r="E124" s="81">
        <v>0.125</v>
      </c>
      <c r="F124" s="82">
        <v>1.9E-2</v>
      </c>
      <c r="G124" s="318">
        <v>58.7</v>
      </c>
      <c r="H124" s="318">
        <v>0.62</v>
      </c>
      <c r="I124" s="321">
        <v>1.22</v>
      </c>
      <c r="J124" s="25">
        <v>3.2000000000000001E-2</v>
      </c>
      <c r="K124" s="1"/>
    </row>
    <row r="125" spans="1:11" ht="35.049999999999997" customHeight="1" x14ac:dyDescent="0.3">
      <c r="A125" s="317" t="s">
        <v>864</v>
      </c>
      <c r="B125" s="17" t="s">
        <v>480</v>
      </c>
      <c r="C125" s="327">
        <v>0</v>
      </c>
      <c r="D125" s="80">
        <v>1.1180000000000001</v>
      </c>
      <c r="E125" s="81">
        <v>0.125</v>
      </c>
      <c r="F125" s="82">
        <v>1.9E-2</v>
      </c>
      <c r="G125" s="318">
        <v>119.04</v>
      </c>
      <c r="H125" s="318">
        <v>0.62</v>
      </c>
      <c r="I125" s="321">
        <v>1.22</v>
      </c>
      <c r="J125" s="25">
        <v>3.2000000000000001E-2</v>
      </c>
      <c r="K125" s="1"/>
    </row>
    <row r="126" spans="1:11" ht="35.049999999999997" customHeight="1" x14ac:dyDescent="0.3">
      <c r="A126" s="317" t="s">
        <v>865</v>
      </c>
      <c r="B126" s="17" t="s">
        <v>480</v>
      </c>
      <c r="C126" s="327">
        <v>0</v>
      </c>
      <c r="D126" s="80">
        <v>1.1180000000000001</v>
      </c>
      <c r="E126" s="81">
        <v>0.125</v>
      </c>
      <c r="F126" s="82">
        <v>1.9E-2</v>
      </c>
      <c r="G126" s="318">
        <v>188.7</v>
      </c>
      <c r="H126" s="318">
        <v>0.62</v>
      </c>
      <c r="I126" s="321">
        <v>1.22</v>
      </c>
      <c r="J126" s="25">
        <v>3.2000000000000001E-2</v>
      </c>
      <c r="K126" s="1"/>
    </row>
    <row r="127" spans="1:11" ht="35.049999999999997" customHeight="1" x14ac:dyDescent="0.3">
      <c r="A127" s="317" t="s">
        <v>866</v>
      </c>
      <c r="B127" s="17" t="s">
        <v>480</v>
      </c>
      <c r="C127" s="327">
        <v>0</v>
      </c>
      <c r="D127" s="80">
        <v>1.1180000000000001</v>
      </c>
      <c r="E127" s="81">
        <v>0.125</v>
      </c>
      <c r="F127" s="82">
        <v>1.9E-2</v>
      </c>
      <c r="G127" s="318">
        <v>413.93</v>
      </c>
      <c r="H127" s="318">
        <v>0.62</v>
      </c>
      <c r="I127" s="321">
        <v>1.22</v>
      </c>
      <c r="J127" s="25">
        <v>3.2000000000000001E-2</v>
      </c>
      <c r="K127" s="1"/>
    </row>
    <row r="128" spans="1:11" ht="35.049999999999997" customHeight="1" x14ac:dyDescent="0.3">
      <c r="A128" s="317" t="s">
        <v>867</v>
      </c>
      <c r="B128" s="17" t="s">
        <v>480</v>
      </c>
      <c r="C128" s="327">
        <v>0</v>
      </c>
      <c r="D128" s="80">
        <v>1.1539999999999999</v>
      </c>
      <c r="E128" s="81">
        <v>0.124</v>
      </c>
      <c r="F128" s="82">
        <v>2.1000000000000001E-2</v>
      </c>
      <c r="G128" s="318">
        <v>3.15</v>
      </c>
      <c r="H128" s="318">
        <v>0.97</v>
      </c>
      <c r="I128" s="321">
        <v>1.72</v>
      </c>
      <c r="J128" s="25">
        <v>3.5999999999999997E-2</v>
      </c>
      <c r="K128" s="1"/>
    </row>
    <row r="129" spans="1:11" ht="35.049999999999997" customHeight="1" x14ac:dyDescent="0.3">
      <c r="A129" s="317" t="s">
        <v>868</v>
      </c>
      <c r="B129" s="17" t="s">
        <v>480</v>
      </c>
      <c r="C129" s="327">
        <v>0</v>
      </c>
      <c r="D129" s="80">
        <v>1.1539999999999999</v>
      </c>
      <c r="E129" s="81">
        <v>0.124</v>
      </c>
      <c r="F129" s="82">
        <v>2.1000000000000001E-2</v>
      </c>
      <c r="G129" s="318">
        <v>87.62</v>
      </c>
      <c r="H129" s="318">
        <v>0.97</v>
      </c>
      <c r="I129" s="321">
        <v>1.72</v>
      </c>
      <c r="J129" s="25">
        <v>3.5999999999999997E-2</v>
      </c>
      <c r="K129" s="1"/>
    </row>
    <row r="130" spans="1:11" ht="35.049999999999997" customHeight="1" x14ac:dyDescent="0.3">
      <c r="A130" s="317" t="s">
        <v>869</v>
      </c>
      <c r="B130" s="17" t="s">
        <v>480</v>
      </c>
      <c r="C130" s="327">
        <v>0</v>
      </c>
      <c r="D130" s="80">
        <v>1.1539999999999999</v>
      </c>
      <c r="E130" s="81">
        <v>0.124</v>
      </c>
      <c r="F130" s="82">
        <v>2.1000000000000001E-2</v>
      </c>
      <c r="G130" s="318">
        <v>178.62</v>
      </c>
      <c r="H130" s="318">
        <v>0.97</v>
      </c>
      <c r="I130" s="321">
        <v>1.72</v>
      </c>
      <c r="J130" s="25">
        <v>3.5999999999999997E-2</v>
      </c>
      <c r="K130" s="1"/>
    </row>
    <row r="131" spans="1:11" ht="35.049999999999997" customHeight="1" x14ac:dyDescent="0.3">
      <c r="A131" s="317" t="s">
        <v>870</v>
      </c>
      <c r="B131" s="17" t="s">
        <v>480</v>
      </c>
      <c r="C131" s="327">
        <v>0</v>
      </c>
      <c r="D131" s="80">
        <v>1.1539999999999999</v>
      </c>
      <c r="E131" s="81">
        <v>0.124</v>
      </c>
      <c r="F131" s="82">
        <v>2.1000000000000001E-2</v>
      </c>
      <c r="G131" s="318">
        <v>283.66000000000003</v>
      </c>
      <c r="H131" s="318">
        <v>0.97</v>
      </c>
      <c r="I131" s="321">
        <v>1.72</v>
      </c>
      <c r="J131" s="25">
        <v>3.5999999999999997E-2</v>
      </c>
      <c r="K131" s="1"/>
    </row>
    <row r="132" spans="1:11" ht="35.049999999999997" customHeight="1" x14ac:dyDescent="0.3">
      <c r="A132" s="317" t="s">
        <v>871</v>
      </c>
      <c r="B132" s="17" t="s">
        <v>480</v>
      </c>
      <c r="C132" s="327">
        <v>0</v>
      </c>
      <c r="D132" s="80">
        <v>1.1539999999999999</v>
      </c>
      <c r="E132" s="81">
        <v>0.124</v>
      </c>
      <c r="F132" s="82">
        <v>2.1000000000000001E-2</v>
      </c>
      <c r="G132" s="318">
        <v>623.33000000000004</v>
      </c>
      <c r="H132" s="318">
        <v>0.97</v>
      </c>
      <c r="I132" s="321">
        <v>1.72</v>
      </c>
      <c r="J132" s="25">
        <v>3.5999999999999997E-2</v>
      </c>
      <c r="K132" s="1"/>
    </row>
    <row r="133" spans="1:11" ht="35.049999999999997" customHeight="1" x14ac:dyDescent="0.3">
      <c r="A133" s="317" t="s">
        <v>872</v>
      </c>
      <c r="B133" s="17" t="s">
        <v>480</v>
      </c>
      <c r="C133" s="327">
        <v>0</v>
      </c>
      <c r="D133" s="80">
        <v>1.127</v>
      </c>
      <c r="E133" s="81">
        <v>0.11700000000000001</v>
      </c>
      <c r="F133" s="82">
        <v>2.1000000000000001E-2</v>
      </c>
      <c r="G133" s="318">
        <v>33.86</v>
      </c>
      <c r="H133" s="318">
        <v>1.2</v>
      </c>
      <c r="I133" s="321">
        <v>2.1800000000000002</v>
      </c>
      <c r="J133" s="25">
        <v>0.03</v>
      </c>
      <c r="K133" s="1"/>
    </row>
    <row r="134" spans="1:11" ht="35.049999999999997" customHeight="1" x14ac:dyDescent="0.3">
      <c r="A134" s="317" t="s">
        <v>873</v>
      </c>
      <c r="B134" s="17" t="s">
        <v>480</v>
      </c>
      <c r="C134" s="327">
        <v>0</v>
      </c>
      <c r="D134" s="80">
        <v>1.127</v>
      </c>
      <c r="E134" s="81">
        <v>0.11700000000000001</v>
      </c>
      <c r="F134" s="82">
        <v>2.1000000000000001E-2</v>
      </c>
      <c r="G134" s="318">
        <v>361.91</v>
      </c>
      <c r="H134" s="318">
        <v>1.2</v>
      </c>
      <c r="I134" s="321">
        <v>2.1800000000000002</v>
      </c>
      <c r="J134" s="25">
        <v>0.03</v>
      </c>
      <c r="K134" s="1"/>
    </row>
    <row r="135" spans="1:11" ht="35.049999999999997" customHeight="1" x14ac:dyDescent="0.3">
      <c r="A135" s="317" t="s">
        <v>874</v>
      </c>
      <c r="B135" s="17" t="s">
        <v>480</v>
      </c>
      <c r="C135" s="327">
        <v>0</v>
      </c>
      <c r="D135" s="80">
        <v>1.127</v>
      </c>
      <c r="E135" s="81">
        <v>0.11700000000000001</v>
      </c>
      <c r="F135" s="82">
        <v>2.1000000000000001E-2</v>
      </c>
      <c r="G135" s="318">
        <v>1832.46</v>
      </c>
      <c r="H135" s="318">
        <v>1.2</v>
      </c>
      <c r="I135" s="321">
        <v>2.1800000000000002</v>
      </c>
      <c r="J135" s="25">
        <v>0.03</v>
      </c>
      <c r="K135" s="1"/>
    </row>
    <row r="136" spans="1:11" ht="35.049999999999997" customHeight="1" x14ac:dyDescent="0.3">
      <c r="A136" s="317" t="s">
        <v>875</v>
      </c>
      <c r="B136" s="17" t="s">
        <v>480</v>
      </c>
      <c r="C136" s="327">
        <v>0</v>
      </c>
      <c r="D136" s="80">
        <v>1.127</v>
      </c>
      <c r="E136" s="81">
        <v>0.11700000000000001</v>
      </c>
      <c r="F136" s="82">
        <v>2.1000000000000001E-2</v>
      </c>
      <c r="G136" s="318">
        <v>3738.01</v>
      </c>
      <c r="H136" s="318">
        <v>1.2</v>
      </c>
      <c r="I136" s="321">
        <v>2.1800000000000002</v>
      </c>
      <c r="J136" s="25">
        <v>0.03</v>
      </c>
      <c r="K136" s="1"/>
    </row>
    <row r="137" spans="1:11" ht="35.049999999999997" customHeight="1" x14ac:dyDescent="0.3">
      <c r="A137" s="317" t="s">
        <v>876</v>
      </c>
      <c r="B137" s="17" t="s">
        <v>480</v>
      </c>
      <c r="C137" s="327">
        <v>0</v>
      </c>
      <c r="D137" s="80">
        <v>1.127</v>
      </c>
      <c r="E137" s="81">
        <v>0.11700000000000001</v>
      </c>
      <c r="F137" s="82">
        <v>2.1000000000000001E-2</v>
      </c>
      <c r="G137" s="318">
        <v>8330.2000000000007</v>
      </c>
      <c r="H137" s="318">
        <v>1.2</v>
      </c>
      <c r="I137" s="321">
        <v>2.1800000000000002</v>
      </c>
      <c r="J137" s="25">
        <v>0.03</v>
      </c>
      <c r="K137" s="1"/>
    </row>
    <row r="138" spans="1:11" ht="35.049999999999997" customHeight="1" x14ac:dyDescent="0.3">
      <c r="A138" s="317" t="s">
        <v>583</v>
      </c>
      <c r="B138" s="17" t="s">
        <v>480</v>
      </c>
      <c r="C138" s="327" t="s">
        <v>608</v>
      </c>
      <c r="D138" s="83">
        <v>4.5369999999999999</v>
      </c>
      <c r="E138" s="84">
        <v>0.63800000000000001</v>
      </c>
      <c r="F138" s="82">
        <v>0.436</v>
      </c>
      <c r="G138" s="319" t="s">
        <v>595</v>
      </c>
      <c r="H138" s="319" t="s">
        <v>595</v>
      </c>
      <c r="I138" s="320" t="s">
        <v>595</v>
      </c>
      <c r="J138" s="26" t="s">
        <v>595</v>
      </c>
      <c r="K138" s="1"/>
    </row>
    <row r="139" spans="1:11" ht="35.049999999999997" customHeight="1" x14ac:dyDescent="0.3">
      <c r="A139" s="317" t="s">
        <v>692</v>
      </c>
      <c r="B139" s="17" t="s">
        <v>480</v>
      </c>
      <c r="C139" s="327">
        <v>0</v>
      </c>
      <c r="D139" s="80">
        <v>-1.679</v>
      </c>
      <c r="E139" s="81">
        <v>-0.191</v>
      </c>
      <c r="F139" s="82">
        <v>-2.7E-2</v>
      </c>
      <c r="G139" s="318">
        <v>0</v>
      </c>
      <c r="H139" s="319" t="s">
        <v>595</v>
      </c>
      <c r="I139" s="320" t="s">
        <v>595</v>
      </c>
      <c r="J139" s="26" t="s">
        <v>595</v>
      </c>
      <c r="K139" s="1"/>
    </row>
    <row r="140" spans="1:11" ht="35.049999999999997" customHeight="1" x14ac:dyDescent="0.3">
      <c r="A140" s="317" t="s">
        <v>693</v>
      </c>
      <c r="B140" s="17" t="s">
        <v>480</v>
      </c>
      <c r="C140" s="327">
        <v>0</v>
      </c>
      <c r="D140" s="80">
        <v>-1.82</v>
      </c>
      <c r="E140" s="81">
        <v>-0.20499999999999999</v>
      </c>
      <c r="F140" s="82">
        <v>-0.03</v>
      </c>
      <c r="G140" s="318">
        <v>0</v>
      </c>
      <c r="H140" s="319" t="s">
        <v>595</v>
      </c>
      <c r="I140" s="320" t="s">
        <v>595</v>
      </c>
      <c r="J140" s="26" t="s">
        <v>595</v>
      </c>
      <c r="K140" s="1"/>
    </row>
    <row r="141" spans="1:11" ht="35.049999999999997" customHeight="1" x14ac:dyDescent="0.3">
      <c r="A141" s="317" t="s">
        <v>694</v>
      </c>
      <c r="B141" s="17" t="s">
        <v>480</v>
      </c>
      <c r="C141" s="327">
        <v>0</v>
      </c>
      <c r="D141" s="80">
        <v>-1.679</v>
      </c>
      <c r="E141" s="81">
        <v>-0.191</v>
      </c>
      <c r="F141" s="82">
        <v>-2.7E-2</v>
      </c>
      <c r="G141" s="318">
        <v>0</v>
      </c>
      <c r="H141" s="319" t="s">
        <v>595</v>
      </c>
      <c r="I141" s="320" t="s">
        <v>595</v>
      </c>
      <c r="J141" s="25">
        <v>5.1999999999999998E-2</v>
      </c>
    </row>
    <row r="142" spans="1:11" ht="35.049999999999997" customHeight="1" x14ac:dyDescent="0.3">
      <c r="A142" s="317" t="s">
        <v>695</v>
      </c>
      <c r="B142" s="17" t="s">
        <v>480</v>
      </c>
      <c r="C142" s="327">
        <v>0</v>
      </c>
      <c r="D142" s="80">
        <v>-1.82</v>
      </c>
      <c r="E142" s="81">
        <v>-0.20499999999999999</v>
      </c>
      <c r="F142" s="82">
        <v>-0.03</v>
      </c>
      <c r="G142" s="318">
        <v>0</v>
      </c>
      <c r="H142" s="319" t="s">
        <v>595</v>
      </c>
      <c r="I142" s="320" t="s">
        <v>595</v>
      </c>
      <c r="J142" s="25">
        <v>5.1999999999999998E-2</v>
      </c>
    </row>
    <row r="143" spans="1:11" ht="35.049999999999997" customHeight="1" x14ac:dyDescent="0.3">
      <c r="A143" s="317" t="s">
        <v>696</v>
      </c>
      <c r="B143" s="17" t="s">
        <v>480</v>
      </c>
      <c r="C143" s="327">
        <v>0</v>
      </c>
      <c r="D143" s="80">
        <v>-2.7309999999999999</v>
      </c>
      <c r="E143" s="81">
        <v>-0.29199999999999998</v>
      </c>
      <c r="F143" s="82">
        <v>-5.0999999999999997E-2</v>
      </c>
      <c r="G143" s="318">
        <v>46.24</v>
      </c>
      <c r="H143" s="319" t="s">
        <v>595</v>
      </c>
      <c r="I143" s="320" t="s">
        <v>595</v>
      </c>
      <c r="J143" s="25">
        <v>9.5000000000000001E-2</v>
      </c>
    </row>
    <row r="144" spans="1:11" ht="35.049999999999997" customHeight="1" x14ac:dyDescent="0.3">
      <c r="A144" s="317" t="s">
        <v>877</v>
      </c>
      <c r="B144" s="17" t="s">
        <v>480</v>
      </c>
      <c r="C144" s="327" t="s">
        <v>566</v>
      </c>
      <c r="D144" s="80">
        <v>0.96</v>
      </c>
      <c r="E144" s="81">
        <v>0.109</v>
      </c>
      <c r="F144" s="82">
        <v>1.4999999999999999E-2</v>
      </c>
      <c r="G144" s="318">
        <v>1.64</v>
      </c>
      <c r="H144" s="319" t="s">
        <v>595</v>
      </c>
      <c r="I144" s="320" t="s">
        <v>595</v>
      </c>
      <c r="J144" s="26" t="s">
        <v>595</v>
      </c>
    </row>
    <row r="145" spans="1:10" ht="35.049999999999997" customHeight="1" x14ac:dyDescent="0.3">
      <c r="A145" s="317" t="s">
        <v>878</v>
      </c>
      <c r="B145" s="17" t="s">
        <v>480</v>
      </c>
      <c r="C145" s="327" t="s">
        <v>567</v>
      </c>
      <c r="D145" s="80">
        <v>0.96</v>
      </c>
      <c r="E145" s="81">
        <v>0.109</v>
      </c>
      <c r="F145" s="82">
        <v>1.4999999999999999E-2</v>
      </c>
      <c r="G145" s="319" t="s">
        <v>595</v>
      </c>
      <c r="H145" s="319" t="s">
        <v>595</v>
      </c>
      <c r="I145" s="320" t="s">
        <v>595</v>
      </c>
      <c r="J145" s="26" t="s">
        <v>595</v>
      </c>
    </row>
    <row r="146" spans="1:10" ht="35.049999999999997" customHeight="1" x14ac:dyDescent="0.3">
      <c r="A146" s="317" t="s">
        <v>879</v>
      </c>
      <c r="B146" s="17" t="s">
        <v>480</v>
      </c>
      <c r="C146" s="327" t="s">
        <v>921</v>
      </c>
      <c r="D146" s="80">
        <v>0.82499999999999996</v>
      </c>
      <c r="E146" s="81">
        <v>9.4E-2</v>
      </c>
      <c r="F146" s="82">
        <v>1.2999999999999999E-2</v>
      </c>
      <c r="G146" s="318">
        <v>1.03</v>
      </c>
      <c r="H146" s="319" t="s">
        <v>595</v>
      </c>
      <c r="I146" s="320" t="s">
        <v>595</v>
      </c>
      <c r="J146" s="26" t="s">
        <v>595</v>
      </c>
    </row>
    <row r="147" spans="1:10" ht="35.049999999999997" customHeight="1" x14ac:dyDescent="0.3">
      <c r="A147" s="317" t="s">
        <v>880</v>
      </c>
      <c r="B147" s="17" t="s">
        <v>480</v>
      </c>
      <c r="C147" s="327" t="s">
        <v>921</v>
      </c>
      <c r="D147" s="80">
        <v>0.82499999999999996</v>
      </c>
      <c r="E147" s="81">
        <v>9.4E-2</v>
      </c>
      <c r="F147" s="82">
        <v>1.2999999999999999E-2</v>
      </c>
      <c r="G147" s="318">
        <v>1.53</v>
      </c>
      <c r="H147" s="319" t="s">
        <v>595</v>
      </c>
      <c r="I147" s="320" t="s">
        <v>595</v>
      </c>
      <c r="J147" s="26" t="s">
        <v>595</v>
      </c>
    </row>
    <row r="148" spans="1:10" ht="35.049999999999997" customHeight="1" x14ac:dyDescent="0.3">
      <c r="A148" s="317" t="s">
        <v>881</v>
      </c>
      <c r="B148" s="17" t="s">
        <v>480</v>
      </c>
      <c r="C148" s="327" t="s">
        <v>921</v>
      </c>
      <c r="D148" s="80">
        <v>0.82499999999999996</v>
      </c>
      <c r="E148" s="81">
        <v>9.4E-2</v>
      </c>
      <c r="F148" s="82">
        <v>1.2999999999999999E-2</v>
      </c>
      <c r="G148" s="318">
        <v>3.74</v>
      </c>
      <c r="H148" s="319" t="s">
        <v>595</v>
      </c>
      <c r="I148" s="320" t="s">
        <v>595</v>
      </c>
      <c r="J148" s="26" t="s">
        <v>595</v>
      </c>
    </row>
    <row r="149" spans="1:10" ht="35.049999999999997" customHeight="1" x14ac:dyDescent="0.3">
      <c r="A149" s="317" t="s">
        <v>882</v>
      </c>
      <c r="B149" s="17" t="s">
        <v>480</v>
      </c>
      <c r="C149" s="327" t="s">
        <v>921</v>
      </c>
      <c r="D149" s="80">
        <v>0.82499999999999996</v>
      </c>
      <c r="E149" s="81">
        <v>9.4E-2</v>
      </c>
      <c r="F149" s="82">
        <v>1.2999999999999999E-2</v>
      </c>
      <c r="G149" s="318">
        <v>7.76</v>
      </c>
      <c r="H149" s="319" t="s">
        <v>595</v>
      </c>
      <c r="I149" s="320" t="s">
        <v>595</v>
      </c>
      <c r="J149" s="26" t="s">
        <v>595</v>
      </c>
    </row>
    <row r="150" spans="1:10" ht="35.049999999999997" customHeight="1" x14ac:dyDescent="0.3">
      <c r="A150" s="317" t="s">
        <v>883</v>
      </c>
      <c r="B150" s="17" t="s">
        <v>480</v>
      </c>
      <c r="C150" s="327" t="s">
        <v>921</v>
      </c>
      <c r="D150" s="80">
        <v>0.82499999999999996</v>
      </c>
      <c r="E150" s="81">
        <v>9.4E-2</v>
      </c>
      <c r="F150" s="82">
        <v>1.2999999999999999E-2</v>
      </c>
      <c r="G150" s="318">
        <v>21.95</v>
      </c>
      <c r="H150" s="319" t="s">
        <v>595</v>
      </c>
      <c r="I150" s="320" t="s">
        <v>595</v>
      </c>
      <c r="J150" s="26" t="s">
        <v>595</v>
      </c>
    </row>
    <row r="151" spans="1:10" ht="35.049999999999997" customHeight="1" x14ac:dyDescent="0.3">
      <c r="A151" s="317" t="s">
        <v>584</v>
      </c>
      <c r="B151" s="17" t="s">
        <v>480</v>
      </c>
      <c r="C151" s="327" t="s">
        <v>569</v>
      </c>
      <c r="D151" s="80">
        <v>0.82499999999999996</v>
      </c>
      <c r="E151" s="81">
        <v>9.4E-2</v>
      </c>
      <c r="F151" s="82">
        <v>1.2999999999999999E-2</v>
      </c>
      <c r="G151" s="319" t="s">
        <v>595</v>
      </c>
      <c r="H151" s="319" t="s">
        <v>595</v>
      </c>
      <c r="I151" s="320" t="s">
        <v>595</v>
      </c>
      <c r="J151" s="26" t="s">
        <v>595</v>
      </c>
    </row>
    <row r="152" spans="1:10" ht="35.049999999999997" customHeight="1" x14ac:dyDescent="0.3">
      <c r="A152" s="317" t="s">
        <v>884</v>
      </c>
      <c r="B152" s="17" t="s">
        <v>480</v>
      </c>
      <c r="C152" s="327">
        <v>0</v>
      </c>
      <c r="D152" s="80">
        <v>0.63200000000000001</v>
      </c>
      <c r="E152" s="81">
        <v>7.0999999999999994E-2</v>
      </c>
      <c r="F152" s="82">
        <v>1.0999999999999999E-2</v>
      </c>
      <c r="G152" s="318">
        <v>1.55</v>
      </c>
      <c r="H152" s="318">
        <v>0.35</v>
      </c>
      <c r="I152" s="321">
        <v>0.69</v>
      </c>
      <c r="J152" s="25">
        <v>1.7999999999999999E-2</v>
      </c>
    </row>
    <row r="153" spans="1:10" ht="35.049999999999997" customHeight="1" x14ac:dyDescent="0.3">
      <c r="A153" s="317" t="s">
        <v>885</v>
      </c>
      <c r="B153" s="17" t="s">
        <v>480</v>
      </c>
      <c r="C153" s="327">
        <v>0</v>
      </c>
      <c r="D153" s="80">
        <v>0.63200000000000001</v>
      </c>
      <c r="E153" s="81">
        <v>7.0999999999999994E-2</v>
      </c>
      <c r="F153" s="82">
        <v>1.0999999999999999E-2</v>
      </c>
      <c r="G153" s="318">
        <v>33.229999999999997</v>
      </c>
      <c r="H153" s="318">
        <v>0.35</v>
      </c>
      <c r="I153" s="321">
        <v>0.69</v>
      </c>
      <c r="J153" s="25">
        <v>1.7999999999999999E-2</v>
      </c>
    </row>
    <row r="154" spans="1:10" ht="35.049999999999997" customHeight="1" x14ac:dyDescent="0.3">
      <c r="A154" s="317" t="s">
        <v>886</v>
      </c>
      <c r="B154" s="17" t="s">
        <v>480</v>
      </c>
      <c r="C154" s="327">
        <v>0</v>
      </c>
      <c r="D154" s="80">
        <v>0.63200000000000001</v>
      </c>
      <c r="E154" s="81">
        <v>7.0999999999999994E-2</v>
      </c>
      <c r="F154" s="82">
        <v>1.0999999999999999E-2</v>
      </c>
      <c r="G154" s="318">
        <v>67.349999999999994</v>
      </c>
      <c r="H154" s="318">
        <v>0.35</v>
      </c>
      <c r="I154" s="321">
        <v>0.69</v>
      </c>
      <c r="J154" s="25">
        <v>1.7999999999999999E-2</v>
      </c>
    </row>
    <row r="155" spans="1:10" ht="35.049999999999997" customHeight="1" x14ac:dyDescent="0.3">
      <c r="A155" s="317" t="s">
        <v>887</v>
      </c>
      <c r="B155" s="17" t="s">
        <v>480</v>
      </c>
      <c r="C155" s="327">
        <v>0</v>
      </c>
      <c r="D155" s="80">
        <v>0.63200000000000001</v>
      </c>
      <c r="E155" s="81">
        <v>7.0999999999999994E-2</v>
      </c>
      <c r="F155" s="82">
        <v>1.0999999999999999E-2</v>
      </c>
      <c r="G155" s="318">
        <v>106.74</v>
      </c>
      <c r="H155" s="318">
        <v>0.35</v>
      </c>
      <c r="I155" s="321">
        <v>0.69</v>
      </c>
      <c r="J155" s="25">
        <v>1.7999999999999999E-2</v>
      </c>
    </row>
    <row r="156" spans="1:10" ht="35.049999999999997" customHeight="1" x14ac:dyDescent="0.3">
      <c r="A156" s="317" t="s">
        <v>888</v>
      </c>
      <c r="B156" s="17" t="s">
        <v>480</v>
      </c>
      <c r="C156" s="327">
        <v>0</v>
      </c>
      <c r="D156" s="80">
        <v>0.63200000000000001</v>
      </c>
      <c r="E156" s="81">
        <v>7.0999999999999994E-2</v>
      </c>
      <c r="F156" s="82">
        <v>1.0999999999999999E-2</v>
      </c>
      <c r="G156" s="318">
        <v>234.1</v>
      </c>
      <c r="H156" s="318">
        <v>0.35</v>
      </c>
      <c r="I156" s="321">
        <v>0.69</v>
      </c>
      <c r="J156" s="25">
        <v>1.7999999999999999E-2</v>
      </c>
    </row>
    <row r="157" spans="1:10" ht="35.049999999999997" customHeight="1" x14ac:dyDescent="0.3">
      <c r="A157" s="317" t="s">
        <v>889</v>
      </c>
      <c r="B157" s="17" t="s">
        <v>480</v>
      </c>
      <c r="C157" s="327">
        <v>0</v>
      </c>
      <c r="D157" s="80">
        <v>0.65300000000000002</v>
      </c>
      <c r="E157" s="81">
        <v>7.0000000000000007E-2</v>
      </c>
      <c r="F157" s="82">
        <v>1.2E-2</v>
      </c>
      <c r="G157" s="318">
        <v>1.81</v>
      </c>
      <c r="H157" s="318">
        <v>0.55000000000000004</v>
      </c>
      <c r="I157" s="321">
        <v>0.97</v>
      </c>
      <c r="J157" s="25">
        <v>0.02</v>
      </c>
    </row>
    <row r="158" spans="1:10" ht="35.049999999999997" customHeight="1" x14ac:dyDescent="0.3">
      <c r="A158" s="317" t="s">
        <v>890</v>
      </c>
      <c r="B158" s="17" t="s">
        <v>480</v>
      </c>
      <c r="C158" s="327">
        <v>0</v>
      </c>
      <c r="D158" s="80">
        <v>0.65300000000000002</v>
      </c>
      <c r="E158" s="81">
        <v>7.0000000000000007E-2</v>
      </c>
      <c r="F158" s="82">
        <v>1.2E-2</v>
      </c>
      <c r="G158" s="318">
        <v>49.58</v>
      </c>
      <c r="H158" s="318">
        <v>0.55000000000000004</v>
      </c>
      <c r="I158" s="321">
        <v>0.97</v>
      </c>
      <c r="J158" s="25">
        <v>0.02</v>
      </c>
    </row>
    <row r="159" spans="1:10" ht="35.049999999999997" customHeight="1" x14ac:dyDescent="0.3">
      <c r="A159" s="317" t="s">
        <v>891</v>
      </c>
      <c r="B159" s="17" t="s">
        <v>480</v>
      </c>
      <c r="C159" s="327">
        <v>0</v>
      </c>
      <c r="D159" s="80">
        <v>0.65300000000000002</v>
      </c>
      <c r="E159" s="81">
        <v>7.0000000000000007E-2</v>
      </c>
      <c r="F159" s="82">
        <v>1.2E-2</v>
      </c>
      <c r="G159" s="318">
        <v>101.04</v>
      </c>
      <c r="H159" s="318">
        <v>0.55000000000000004</v>
      </c>
      <c r="I159" s="321">
        <v>0.97</v>
      </c>
      <c r="J159" s="25">
        <v>0.02</v>
      </c>
    </row>
    <row r="160" spans="1:10" ht="35.049999999999997" customHeight="1" x14ac:dyDescent="0.3">
      <c r="A160" s="317" t="s">
        <v>892</v>
      </c>
      <c r="B160" s="17" t="s">
        <v>480</v>
      </c>
      <c r="C160" s="327">
        <v>0</v>
      </c>
      <c r="D160" s="80">
        <v>0.65300000000000002</v>
      </c>
      <c r="E160" s="81">
        <v>7.0000000000000007E-2</v>
      </c>
      <c r="F160" s="82">
        <v>1.2E-2</v>
      </c>
      <c r="G160" s="318">
        <v>160.44</v>
      </c>
      <c r="H160" s="318">
        <v>0.55000000000000004</v>
      </c>
      <c r="I160" s="321">
        <v>0.97</v>
      </c>
      <c r="J160" s="25">
        <v>0.02</v>
      </c>
    </row>
    <row r="161" spans="1:10" ht="35.049999999999997" customHeight="1" x14ac:dyDescent="0.3">
      <c r="A161" s="317" t="s">
        <v>893</v>
      </c>
      <c r="B161" s="17" t="s">
        <v>480</v>
      </c>
      <c r="C161" s="327">
        <v>0</v>
      </c>
      <c r="D161" s="80">
        <v>0.65300000000000002</v>
      </c>
      <c r="E161" s="81">
        <v>7.0000000000000007E-2</v>
      </c>
      <c r="F161" s="82">
        <v>1.2E-2</v>
      </c>
      <c r="G161" s="318">
        <v>352.52</v>
      </c>
      <c r="H161" s="318">
        <v>0.55000000000000004</v>
      </c>
      <c r="I161" s="321">
        <v>0.97</v>
      </c>
      <c r="J161" s="25">
        <v>0.02</v>
      </c>
    </row>
    <row r="162" spans="1:10" ht="35.049999999999997" customHeight="1" x14ac:dyDescent="0.3">
      <c r="A162" s="317" t="s">
        <v>894</v>
      </c>
      <c r="B162" s="17" t="s">
        <v>480</v>
      </c>
      <c r="C162" s="327">
        <v>0</v>
      </c>
      <c r="D162" s="80">
        <v>0.63700000000000001</v>
      </c>
      <c r="E162" s="81">
        <v>6.6000000000000003E-2</v>
      </c>
      <c r="F162" s="82">
        <v>1.2E-2</v>
      </c>
      <c r="G162" s="318">
        <v>19.18</v>
      </c>
      <c r="H162" s="318">
        <v>0.68</v>
      </c>
      <c r="I162" s="321">
        <v>1.23</v>
      </c>
      <c r="J162" s="25">
        <v>1.7000000000000001E-2</v>
      </c>
    </row>
    <row r="163" spans="1:10" ht="35.049999999999997" customHeight="1" x14ac:dyDescent="0.3">
      <c r="A163" s="317" t="s">
        <v>895</v>
      </c>
      <c r="B163" s="17" t="s">
        <v>480</v>
      </c>
      <c r="C163" s="327">
        <v>0</v>
      </c>
      <c r="D163" s="80">
        <v>0.63700000000000001</v>
      </c>
      <c r="E163" s="81">
        <v>6.6000000000000003E-2</v>
      </c>
      <c r="F163" s="82">
        <v>1.2E-2</v>
      </c>
      <c r="G163" s="318">
        <v>204.69</v>
      </c>
      <c r="H163" s="318">
        <v>0.68</v>
      </c>
      <c r="I163" s="321">
        <v>1.23</v>
      </c>
      <c r="J163" s="25">
        <v>1.7000000000000001E-2</v>
      </c>
    </row>
    <row r="164" spans="1:10" ht="35.049999999999997" customHeight="1" x14ac:dyDescent="0.3">
      <c r="A164" s="317" t="s">
        <v>896</v>
      </c>
      <c r="B164" s="17" t="s">
        <v>480</v>
      </c>
      <c r="C164" s="327">
        <v>0</v>
      </c>
      <c r="D164" s="80">
        <v>0.63700000000000001</v>
      </c>
      <c r="E164" s="81">
        <v>6.6000000000000003E-2</v>
      </c>
      <c r="F164" s="82">
        <v>1.2E-2</v>
      </c>
      <c r="G164" s="318">
        <v>1036.27</v>
      </c>
      <c r="H164" s="318">
        <v>0.68</v>
      </c>
      <c r="I164" s="321">
        <v>1.23</v>
      </c>
      <c r="J164" s="25">
        <v>1.7000000000000001E-2</v>
      </c>
    </row>
    <row r="165" spans="1:10" ht="35.049999999999997" customHeight="1" x14ac:dyDescent="0.3">
      <c r="A165" s="317" t="s">
        <v>897</v>
      </c>
      <c r="B165" s="17" t="s">
        <v>480</v>
      </c>
      <c r="C165" s="327">
        <v>0</v>
      </c>
      <c r="D165" s="80">
        <v>0.63700000000000001</v>
      </c>
      <c r="E165" s="81">
        <v>6.6000000000000003E-2</v>
      </c>
      <c r="F165" s="82">
        <v>1.2E-2</v>
      </c>
      <c r="G165" s="318">
        <v>2113.83</v>
      </c>
      <c r="H165" s="318">
        <v>0.68</v>
      </c>
      <c r="I165" s="321">
        <v>1.23</v>
      </c>
      <c r="J165" s="25">
        <v>1.7000000000000001E-2</v>
      </c>
    </row>
    <row r="166" spans="1:10" ht="35.049999999999997" customHeight="1" x14ac:dyDescent="0.3">
      <c r="A166" s="317" t="s">
        <v>898</v>
      </c>
      <c r="B166" s="17" t="s">
        <v>480</v>
      </c>
      <c r="C166" s="327">
        <v>0</v>
      </c>
      <c r="D166" s="80">
        <v>0.63700000000000001</v>
      </c>
      <c r="E166" s="81">
        <v>6.6000000000000003E-2</v>
      </c>
      <c r="F166" s="82">
        <v>1.2E-2</v>
      </c>
      <c r="G166" s="318">
        <v>4710.67</v>
      </c>
      <c r="H166" s="318">
        <v>0.68</v>
      </c>
      <c r="I166" s="321">
        <v>1.23</v>
      </c>
      <c r="J166" s="25">
        <v>1.7000000000000001E-2</v>
      </c>
    </row>
    <row r="167" spans="1:10" ht="35.049999999999997" customHeight="1" x14ac:dyDescent="0.3">
      <c r="A167" s="317" t="s">
        <v>585</v>
      </c>
      <c r="B167" s="17" t="s">
        <v>480</v>
      </c>
      <c r="C167" s="327" t="s">
        <v>608</v>
      </c>
      <c r="D167" s="83">
        <v>2.5659999999999998</v>
      </c>
      <c r="E167" s="84">
        <v>0.36099999999999999</v>
      </c>
      <c r="F167" s="82">
        <v>0.247</v>
      </c>
      <c r="G167" s="319" t="s">
        <v>595</v>
      </c>
      <c r="H167" s="319" t="s">
        <v>595</v>
      </c>
      <c r="I167" s="320" t="s">
        <v>595</v>
      </c>
      <c r="J167" s="26" t="s">
        <v>595</v>
      </c>
    </row>
    <row r="168" spans="1:10" ht="35.049999999999997" customHeight="1" x14ac:dyDescent="0.3">
      <c r="A168" s="317" t="s">
        <v>697</v>
      </c>
      <c r="B168" s="17" t="s">
        <v>480</v>
      </c>
      <c r="C168" s="327">
        <v>0</v>
      </c>
      <c r="D168" s="80">
        <v>-0.95</v>
      </c>
      <c r="E168" s="81">
        <v>-0.108</v>
      </c>
      <c r="F168" s="82">
        <v>-1.4999999999999999E-2</v>
      </c>
      <c r="G168" s="318">
        <v>0</v>
      </c>
      <c r="H168" s="319" t="s">
        <v>595</v>
      </c>
      <c r="I168" s="320" t="s">
        <v>595</v>
      </c>
      <c r="J168" s="26" t="s">
        <v>595</v>
      </c>
    </row>
    <row r="169" spans="1:10" ht="35.049999999999997" customHeight="1" x14ac:dyDescent="0.3">
      <c r="A169" s="317" t="s">
        <v>698</v>
      </c>
      <c r="B169" s="17" t="s">
        <v>480</v>
      </c>
      <c r="C169" s="327">
        <v>0</v>
      </c>
      <c r="D169" s="80">
        <v>-1.0289999999999999</v>
      </c>
      <c r="E169" s="81">
        <v>-0.11600000000000001</v>
      </c>
      <c r="F169" s="82">
        <v>-1.7000000000000001E-2</v>
      </c>
      <c r="G169" s="318">
        <v>0</v>
      </c>
      <c r="H169" s="319" t="s">
        <v>595</v>
      </c>
      <c r="I169" s="320" t="s">
        <v>595</v>
      </c>
      <c r="J169" s="26" t="s">
        <v>595</v>
      </c>
    </row>
    <row r="170" spans="1:10" ht="35.049999999999997" customHeight="1" x14ac:dyDescent="0.3">
      <c r="A170" s="317" t="s">
        <v>699</v>
      </c>
      <c r="B170" s="17" t="s">
        <v>480</v>
      </c>
      <c r="C170" s="327">
        <v>0</v>
      </c>
      <c r="D170" s="80">
        <v>-0.95</v>
      </c>
      <c r="E170" s="81">
        <v>-0.108</v>
      </c>
      <c r="F170" s="82">
        <v>-1.4999999999999999E-2</v>
      </c>
      <c r="G170" s="318">
        <v>0</v>
      </c>
      <c r="H170" s="319" t="s">
        <v>595</v>
      </c>
      <c r="I170" s="320" t="s">
        <v>595</v>
      </c>
      <c r="J170" s="25">
        <v>0.03</v>
      </c>
    </row>
    <row r="171" spans="1:10" ht="35.049999999999997" customHeight="1" x14ac:dyDescent="0.3">
      <c r="A171" s="317" t="s">
        <v>700</v>
      </c>
      <c r="B171" s="17" t="s">
        <v>480</v>
      </c>
      <c r="C171" s="327">
        <v>0</v>
      </c>
      <c r="D171" s="80">
        <v>-1.0289999999999999</v>
      </c>
      <c r="E171" s="81">
        <v>-0.11600000000000001</v>
      </c>
      <c r="F171" s="82">
        <v>-1.7000000000000001E-2</v>
      </c>
      <c r="G171" s="318">
        <v>0</v>
      </c>
      <c r="H171" s="319" t="s">
        <v>595</v>
      </c>
      <c r="I171" s="320" t="s">
        <v>595</v>
      </c>
      <c r="J171" s="25">
        <v>2.9000000000000001E-2</v>
      </c>
    </row>
    <row r="172" spans="1:10" ht="35.049999999999997" customHeight="1" x14ac:dyDescent="0.3">
      <c r="A172" s="317" t="s">
        <v>701</v>
      </c>
      <c r="B172" s="17" t="s">
        <v>480</v>
      </c>
      <c r="C172" s="327">
        <v>0</v>
      </c>
      <c r="D172" s="80">
        <v>-1.544</v>
      </c>
      <c r="E172" s="81">
        <v>-0.16500000000000001</v>
      </c>
      <c r="F172" s="82">
        <v>-2.9000000000000001E-2</v>
      </c>
      <c r="G172" s="318">
        <v>26.15</v>
      </c>
      <c r="H172" s="319" t="s">
        <v>595</v>
      </c>
      <c r="I172" s="320" t="s">
        <v>595</v>
      </c>
      <c r="J172" s="25">
        <v>5.3999999999999999E-2</v>
      </c>
    </row>
    <row r="173" spans="1:10" ht="35.049999999999997" customHeight="1" x14ac:dyDescent="0.3">
      <c r="A173" s="317" t="s">
        <v>899</v>
      </c>
      <c r="B173" s="17" t="s">
        <v>480</v>
      </c>
      <c r="C173" s="327" t="s">
        <v>566</v>
      </c>
      <c r="D173" s="80">
        <v>0.27900000000000003</v>
      </c>
      <c r="E173" s="81">
        <v>3.2000000000000001E-2</v>
      </c>
      <c r="F173" s="82">
        <v>4.0000000000000001E-3</v>
      </c>
      <c r="G173" s="318">
        <v>0.55000000000000004</v>
      </c>
      <c r="H173" s="319" t="s">
        <v>595</v>
      </c>
      <c r="I173" s="320" t="s">
        <v>595</v>
      </c>
      <c r="J173" s="26" t="s">
        <v>595</v>
      </c>
    </row>
    <row r="174" spans="1:10" ht="35.049999999999997" customHeight="1" x14ac:dyDescent="0.3">
      <c r="A174" s="317" t="s">
        <v>900</v>
      </c>
      <c r="B174" s="17" t="s">
        <v>480</v>
      </c>
      <c r="C174" s="327" t="s">
        <v>567</v>
      </c>
      <c r="D174" s="80">
        <v>0.27900000000000003</v>
      </c>
      <c r="E174" s="81">
        <v>3.2000000000000001E-2</v>
      </c>
      <c r="F174" s="82">
        <v>4.0000000000000001E-3</v>
      </c>
      <c r="G174" s="319" t="s">
        <v>595</v>
      </c>
      <c r="H174" s="319" t="s">
        <v>595</v>
      </c>
      <c r="I174" s="320" t="s">
        <v>595</v>
      </c>
      <c r="J174" s="26" t="s">
        <v>595</v>
      </c>
    </row>
    <row r="175" spans="1:10" ht="35.049999999999997" customHeight="1" x14ac:dyDescent="0.3">
      <c r="A175" s="317" t="s">
        <v>901</v>
      </c>
      <c r="B175" s="17" t="s">
        <v>480</v>
      </c>
      <c r="C175" s="327" t="s">
        <v>921</v>
      </c>
      <c r="D175" s="80">
        <v>0.24</v>
      </c>
      <c r="E175" s="81">
        <v>2.7E-2</v>
      </c>
      <c r="F175" s="82">
        <v>4.0000000000000001E-3</v>
      </c>
      <c r="G175" s="318">
        <v>0.35</v>
      </c>
      <c r="H175" s="319" t="s">
        <v>595</v>
      </c>
      <c r="I175" s="320" t="s">
        <v>595</v>
      </c>
      <c r="J175" s="26" t="s">
        <v>595</v>
      </c>
    </row>
    <row r="176" spans="1:10" ht="35.049999999999997" customHeight="1" x14ac:dyDescent="0.3">
      <c r="A176" s="317" t="s">
        <v>902</v>
      </c>
      <c r="B176" s="17" t="s">
        <v>480</v>
      </c>
      <c r="C176" s="327" t="s">
        <v>921</v>
      </c>
      <c r="D176" s="80">
        <v>0.24</v>
      </c>
      <c r="E176" s="81">
        <v>2.7E-2</v>
      </c>
      <c r="F176" s="82">
        <v>4.0000000000000001E-3</v>
      </c>
      <c r="G176" s="318">
        <v>0.49</v>
      </c>
      <c r="H176" s="319" t="s">
        <v>595</v>
      </c>
      <c r="I176" s="320" t="s">
        <v>595</v>
      </c>
      <c r="J176" s="26" t="s">
        <v>595</v>
      </c>
    </row>
    <row r="177" spans="1:10" ht="35.049999999999997" customHeight="1" x14ac:dyDescent="0.3">
      <c r="A177" s="317" t="s">
        <v>903</v>
      </c>
      <c r="B177" s="17" t="s">
        <v>480</v>
      </c>
      <c r="C177" s="327" t="s">
        <v>921</v>
      </c>
      <c r="D177" s="80">
        <v>0.24</v>
      </c>
      <c r="E177" s="81">
        <v>2.7E-2</v>
      </c>
      <c r="F177" s="82">
        <v>4.0000000000000001E-3</v>
      </c>
      <c r="G177" s="318">
        <v>1.1399999999999999</v>
      </c>
      <c r="H177" s="319" t="s">
        <v>595</v>
      </c>
      <c r="I177" s="320" t="s">
        <v>595</v>
      </c>
      <c r="J177" s="26" t="s">
        <v>595</v>
      </c>
    </row>
    <row r="178" spans="1:10" ht="35.049999999999997" customHeight="1" x14ac:dyDescent="0.3">
      <c r="A178" s="317" t="s">
        <v>904</v>
      </c>
      <c r="B178" s="17" t="s">
        <v>480</v>
      </c>
      <c r="C178" s="327" t="s">
        <v>921</v>
      </c>
      <c r="D178" s="80">
        <v>0.24</v>
      </c>
      <c r="E178" s="81">
        <v>2.7E-2</v>
      </c>
      <c r="F178" s="82">
        <v>4.0000000000000001E-3</v>
      </c>
      <c r="G178" s="318">
        <v>2.2999999999999998</v>
      </c>
      <c r="H178" s="319" t="s">
        <v>595</v>
      </c>
      <c r="I178" s="320" t="s">
        <v>595</v>
      </c>
      <c r="J178" s="26" t="s">
        <v>595</v>
      </c>
    </row>
    <row r="179" spans="1:10" ht="35.049999999999997" customHeight="1" x14ac:dyDescent="0.3">
      <c r="A179" s="317" t="s">
        <v>905</v>
      </c>
      <c r="B179" s="17" t="s">
        <v>480</v>
      </c>
      <c r="C179" s="327" t="s">
        <v>921</v>
      </c>
      <c r="D179" s="80">
        <v>0.24</v>
      </c>
      <c r="E179" s="81">
        <v>2.7E-2</v>
      </c>
      <c r="F179" s="82">
        <v>4.0000000000000001E-3</v>
      </c>
      <c r="G179" s="318">
        <v>6.43</v>
      </c>
      <c r="H179" s="319" t="s">
        <v>595</v>
      </c>
      <c r="I179" s="320" t="s">
        <v>595</v>
      </c>
      <c r="J179" s="26" t="s">
        <v>595</v>
      </c>
    </row>
    <row r="180" spans="1:10" ht="35.049999999999997" customHeight="1" x14ac:dyDescent="0.3">
      <c r="A180" s="317" t="s">
        <v>586</v>
      </c>
      <c r="B180" s="17" t="s">
        <v>480</v>
      </c>
      <c r="C180" s="327" t="s">
        <v>569</v>
      </c>
      <c r="D180" s="80">
        <v>0.24</v>
      </c>
      <c r="E180" s="81">
        <v>2.7E-2</v>
      </c>
      <c r="F180" s="82">
        <v>4.0000000000000001E-3</v>
      </c>
      <c r="G180" s="319" t="s">
        <v>595</v>
      </c>
      <c r="H180" s="319" t="s">
        <v>595</v>
      </c>
      <c r="I180" s="320" t="s">
        <v>595</v>
      </c>
      <c r="J180" s="26" t="s">
        <v>595</v>
      </c>
    </row>
    <row r="181" spans="1:10" ht="35.049999999999997" customHeight="1" x14ac:dyDescent="0.3">
      <c r="A181" s="317" t="s">
        <v>906</v>
      </c>
      <c r="B181" s="17" t="s">
        <v>480</v>
      </c>
      <c r="C181" s="327">
        <v>0</v>
      </c>
      <c r="D181" s="80">
        <v>0.184</v>
      </c>
      <c r="E181" s="81">
        <v>2.1000000000000001E-2</v>
      </c>
      <c r="F181" s="82">
        <v>3.0000000000000001E-3</v>
      </c>
      <c r="G181" s="318">
        <v>0.5</v>
      </c>
      <c r="H181" s="318">
        <v>0.1</v>
      </c>
      <c r="I181" s="321">
        <v>0.2</v>
      </c>
      <c r="J181" s="25">
        <v>5.0000000000000001E-3</v>
      </c>
    </row>
    <row r="182" spans="1:10" ht="35.049999999999997" customHeight="1" x14ac:dyDescent="0.3">
      <c r="A182" s="317" t="s">
        <v>907</v>
      </c>
      <c r="B182" s="17" t="s">
        <v>480</v>
      </c>
      <c r="C182" s="327">
        <v>0</v>
      </c>
      <c r="D182" s="80">
        <v>0.184</v>
      </c>
      <c r="E182" s="81">
        <v>2.1000000000000001E-2</v>
      </c>
      <c r="F182" s="82">
        <v>3.0000000000000001E-3</v>
      </c>
      <c r="G182" s="318">
        <v>9.6999999999999993</v>
      </c>
      <c r="H182" s="318">
        <v>0.1</v>
      </c>
      <c r="I182" s="321">
        <v>0.2</v>
      </c>
      <c r="J182" s="25">
        <v>5.0000000000000001E-3</v>
      </c>
    </row>
    <row r="183" spans="1:10" ht="35.049999999999997" customHeight="1" x14ac:dyDescent="0.3">
      <c r="A183" s="317" t="s">
        <v>908</v>
      </c>
      <c r="B183" s="17" t="s">
        <v>480</v>
      </c>
      <c r="C183" s="327">
        <v>0</v>
      </c>
      <c r="D183" s="80">
        <v>0.184</v>
      </c>
      <c r="E183" s="81">
        <v>2.1000000000000001E-2</v>
      </c>
      <c r="F183" s="82">
        <v>3.0000000000000001E-3</v>
      </c>
      <c r="G183" s="318">
        <v>19.62</v>
      </c>
      <c r="H183" s="318">
        <v>0.1</v>
      </c>
      <c r="I183" s="321">
        <v>0.2</v>
      </c>
      <c r="J183" s="25">
        <v>5.0000000000000001E-3</v>
      </c>
    </row>
    <row r="184" spans="1:10" ht="35.049999999999997" customHeight="1" x14ac:dyDescent="0.3">
      <c r="A184" s="317" t="s">
        <v>909</v>
      </c>
      <c r="B184" s="17" t="s">
        <v>480</v>
      </c>
      <c r="C184" s="327">
        <v>0</v>
      </c>
      <c r="D184" s="80">
        <v>0.184</v>
      </c>
      <c r="E184" s="81">
        <v>2.1000000000000001E-2</v>
      </c>
      <c r="F184" s="82">
        <v>3.0000000000000001E-3</v>
      </c>
      <c r="G184" s="318">
        <v>31.06</v>
      </c>
      <c r="H184" s="318">
        <v>0.1</v>
      </c>
      <c r="I184" s="321">
        <v>0.2</v>
      </c>
      <c r="J184" s="25">
        <v>5.0000000000000001E-3</v>
      </c>
    </row>
    <row r="185" spans="1:10" ht="35.049999999999997" customHeight="1" x14ac:dyDescent="0.3">
      <c r="A185" s="317" t="s">
        <v>910</v>
      </c>
      <c r="B185" s="17" t="s">
        <v>480</v>
      </c>
      <c r="C185" s="327">
        <v>0</v>
      </c>
      <c r="D185" s="80">
        <v>0.184</v>
      </c>
      <c r="E185" s="81">
        <v>2.1000000000000001E-2</v>
      </c>
      <c r="F185" s="82">
        <v>3.0000000000000001E-3</v>
      </c>
      <c r="G185" s="318">
        <v>68.06</v>
      </c>
      <c r="H185" s="318">
        <v>0.1</v>
      </c>
      <c r="I185" s="321">
        <v>0.2</v>
      </c>
      <c r="J185" s="25">
        <v>5.0000000000000001E-3</v>
      </c>
    </row>
    <row r="186" spans="1:10" ht="35.049999999999997" customHeight="1" x14ac:dyDescent="0.3">
      <c r="A186" s="317" t="s">
        <v>911</v>
      </c>
      <c r="B186" s="17" t="s">
        <v>480</v>
      </c>
      <c r="C186" s="327">
        <v>0</v>
      </c>
      <c r="D186" s="80">
        <v>0.19</v>
      </c>
      <c r="E186" s="81">
        <v>0.02</v>
      </c>
      <c r="F186" s="82">
        <v>3.0000000000000001E-3</v>
      </c>
      <c r="G186" s="318">
        <v>0.57999999999999996</v>
      </c>
      <c r="H186" s="318">
        <v>0.16</v>
      </c>
      <c r="I186" s="321">
        <v>0.28000000000000003</v>
      </c>
      <c r="J186" s="25">
        <v>6.0000000000000001E-3</v>
      </c>
    </row>
    <row r="187" spans="1:10" ht="35.049999999999997" customHeight="1" x14ac:dyDescent="0.3">
      <c r="A187" s="317" t="s">
        <v>912</v>
      </c>
      <c r="B187" s="17" t="s">
        <v>480</v>
      </c>
      <c r="C187" s="327">
        <v>0</v>
      </c>
      <c r="D187" s="80">
        <v>0.19</v>
      </c>
      <c r="E187" s="81">
        <v>0.02</v>
      </c>
      <c r="F187" s="82">
        <v>3.0000000000000001E-3</v>
      </c>
      <c r="G187" s="318">
        <v>14.45</v>
      </c>
      <c r="H187" s="318">
        <v>0.16</v>
      </c>
      <c r="I187" s="321">
        <v>0.28000000000000003</v>
      </c>
      <c r="J187" s="25">
        <v>6.0000000000000001E-3</v>
      </c>
    </row>
    <row r="188" spans="1:10" ht="35.049999999999997" customHeight="1" x14ac:dyDescent="0.3">
      <c r="A188" s="317" t="s">
        <v>913</v>
      </c>
      <c r="B188" s="17" t="s">
        <v>480</v>
      </c>
      <c r="C188" s="327">
        <v>0</v>
      </c>
      <c r="D188" s="80">
        <v>0.19</v>
      </c>
      <c r="E188" s="81">
        <v>0.02</v>
      </c>
      <c r="F188" s="82">
        <v>3.0000000000000001E-3</v>
      </c>
      <c r="G188" s="318">
        <v>29.4</v>
      </c>
      <c r="H188" s="318">
        <v>0.16</v>
      </c>
      <c r="I188" s="321">
        <v>0.28000000000000003</v>
      </c>
      <c r="J188" s="25">
        <v>6.0000000000000001E-3</v>
      </c>
    </row>
    <row r="189" spans="1:10" ht="35.049999999999997" customHeight="1" x14ac:dyDescent="0.3">
      <c r="A189" s="317" t="s">
        <v>914</v>
      </c>
      <c r="B189" s="17" t="s">
        <v>480</v>
      </c>
      <c r="C189" s="327">
        <v>0</v>
      </c>
      <c r="D189" s="80">
        <v>0.19</v>
      </c>
      <c r="E189" s="81">
        <v>0.02</v>
      </c>
      <c r="F189" s="82">
        <v>3.0000000000000001E-3</v>
      </c>
      <c r="G189" s="318">
        <v>46.66</v>
      </c>
      <c r="H189" s="318">
        <v>0.16</v>
      </c>
      <c r="I189" s="321">
        <v>0.28000000000000003</v>
      </c>
      <c r="J189" s="25">
        <v>6.0000000000000001E-3</v>
      </c>
    </row>
    <row r="190" spans="1:10" ht="35.049999999999997" customHeight="1" x14ac:dyDescent="0.3">
      <c r="A190" s="317" t="s">
        <v>915</v>
      </c>
      <c r="B190" s="17" t="s">
        <v>480</v>
      </c>
      <c r="C190" s="327">
        <v>0</v>
      </c>
      <c r="D190" s="80">
        <v>0.19</v>
      </c>
      <c r="E190" s="81">
        <v>0.02</v>
      </c>
      <c r="F190" s="82">
        <v>3.0000000000000001E-3</v>
      </c>
      <c r="G190" s="318">
        <v>102.46</v>
      </c>
      <c r="H190" s="318">
        <v>0.16</v>
      </c>
      <c r="I190" s="321">
        <v>0.28000000000000003</v>
      </c>
      <c r="J190" s="25">
        <v>6.0000000000000001E-3</v>
      </c>
    </row>
    <row r="191" spans="1:10" ht="35.049999999999997" customHeight="1" x14ac:dyDescent="0.3">
      <c r="A191" s="317" t="s">
        <v>916</v>
      </c>
      <c r="B191" s="17" t="s">
        <v>480</v>
      </c>
      <c r="C191" s="327">
        <v>0</v>
      </c>
      <c r="D191" s="80">
        <v>0.185</v>
      </c>
      <c r="E191" s="81">
        <v>1.9E-2</v>
      </c>
      <c r="F191" s="82">
        <v>4.0000000000000001E-3</v>
      </c>
      <c r="G191" s="318">
        <v>5.62</v>
      </c>
      <c r="H191" s="318">
        <v>0.2</v>
      </c>
      <c r="I191" s="321">
        <v>0.36</v>
      </c>
      <c r="J191" s="25">
        <v>5.0000000000000001E-3</v>
      </c>
    </row>
    <row r="192" spans="1:10" ht="35.049999999999997" customHeight="1" x14ac:dyDescent="0.3">
      <c r="A192" s="317" t="s">
        <v>917</v>
      </c>
      <c r="B192" s="17" t="s">
        <v>480</v>
      </c>
      <c r="C192" s="327">
        <v>0</v>
      </c>
      <c r="D192" s="80">
        <v>0.185</v>
      </c>
      <c r="E192" s="81">
        <v>1.9E-2</v>
      </c>
      <c r="F192" s="82">
        <v>4.0000000000000001E-3</v>
      </c>
      <c r="G192" s="318">
        <v>59.51</v>
      </c>
      <c r="H192" s="318">
        <v>0.2</v>
      </c>
      <c r="I192" s="321">
        <v>0.36</v>
      </c>
      <c r="J192" s="25">
        <v>5.0000000000000001E-3</v>
      </c>
    </row>
    <row r="193" spans="1:10" ht="35.049999999999997" customHeight="1" x14ac:dyDescent="0.3">
      <c r="A193" s="317" t="s">
        <v>918</v>
      </c>
      <c r="B193" s="17" t="s">
        <v>480</v>
      </c>
      <c r="C193" s="327">
        <v>0</v>
      </c>
      <c r="D193" s="80">
        <v>0.185</v>
      </c>
      <c r="E193" s="81">
        <v>1.9E-2</v>
      </c>
      <c r="F193" s="82">
        <v>4.0000000000000001E-3</v>
      </c>
      <c r="G193" s="318">
        <v>301.08999999999997</v>
      </c>
      <c r="H193" s="318">
        <v>0.2</v>
      </c>
      <c r="I193" s="321">
        <v>0.36</v>
      </c>
      <c r="J193" s="25">
        <v>5.0000000000000001E-3</v>
      </c>
    </row>
    <row r="194" spans="1:10" ht="35.049999999999997" customHeight="1" x14ac:dyDescent="0.3">
      <c r="A194" s="317" t="s">
        <v>919</v>
      </c>
      <c r="B194" s="17" t="s">
        <v>480</v>
      </c>
      <c r="C194" s="327">
        <v>0</v>
      </c>
      <c r="D194" s="80">
        <v>0.185</v>
      </c>
      <c r="E194" s="81">
        <v>1.9E-2</v>
      </c>
      <c r="F194" s="82">
        <v>4.0000000000000001E-3</v>
      </c>
      <c r="G194" s="318">
        <v>614.12</v>
      </c>
      <c r="H194" s="318">
        <v>0.2</v>
      </c>
      <c r="I194" s="321">
        <v>0.36</v>
      </c>
      <c r="J194" s="25">
        <v>5.0000000000000001E-3</v>
      </c>
    </row>
    <row r="195" spans="1:10" ht="35.049999999999997" customHeight="1" x14ac:dyDescent="0.3">
      <c r="A195" s="317" t="s">
        <v>920</v>
      </c>
      <c r="B195" s="17" t="s">
        <v>480</v>
      </c>
      <c r="C195" s="327">
        <v>0</v>
      </c>
      <c r="D195" s="80">
        <v>0.185</v>
      </c>
      <c r="E195" s="81">
        <v>1.9E-2</v>
      </c>
      <c r="F195" s="82">
        <v>4.0000000000000001E-3</v>
      </c>
      <c r="G195" s="318">
        <v>1368.51</v>
      </c>
      <c r="H195" s="318">
        <v>0.2</v>
      </c>
      <c r="I195" s="321">
        <v>0.36</v>
      </c>
      <c r="J195" s="25">
        <v>5.0000000000000001E-3</v>
      </c>
    </row>
    <row r="196" spans="1:10" ht="35.049999999999997" customHeight="1" x14ac:dyDescent="0.3">
      <c r="A196" s="317" t="s">
        <v>587</v>
      </c>
      <c r="B196" s="17" t="s">
        <v>480</v>
      </c>
      <c r="C196" s="327" t="s">
        <v>608</v>
      </c>
      <c r="D196" s="83">
        <v>0.745</v>
      </c>
      <c r="E196" s="84">
        <v>0.105</v>
      </c>
      <c r="F196" s="82">
        <v>7.1999999999999995E-2</v>
      </c>
      <c r="G196" s="319" t="s">
        <v>595</v>
      </c>
      <c r="H196" s="319" t="s">
        <v>595</v>
      </c>
      <c r="I196" s="320" t="s">
        <v>595</v>
      </c>
      <c r="J196" s="26" t="s">
        <v>595</v>
      </c>
    </row>
    <row r="197" spans="1:10" ht="35.049999999999997" customHeight="1" x14ac:dyDescent="0.3">
      <c r="A197" s="317" t="s">
        <v>702</v>
      </c>
      <c r="B197" s="17" t="s">
        <v>480</v>
      </c>
      <c r="C197" s="327">
        <v>0</v>
      </c>
      <c r="D197" s="80">
        <v>-0.27600000000000002</v>
      </c>
      <c r="E197" s="81">
        <v>-3.1E-2</v>
      </c>
      <c r="F197" s="82">
        <v>-4.0000000000000001E-3</v>
      </c>
      <c r="G197" s="318">
        <v>0</v>
      </c>
      <c r="H197" s="319" t="s">
        <v>595</v>
      </c>
      <c r="I197" s="320" t="s">
        <v>595</v>
      </c>
      <c r="J197" s="26" t="s">
        <v>595</v>
      </c>
    </row>
    <row r="198" spans="1:10" ht="35.049999999999997" customHeight="1" x14ac:dyDescent="0.3">
      <c r="A198" s="317" t="s">
        <v>703</v>
      </c>
      <c r="B198" s="17" t="s">
        <v>480</v>
      </c>
      <c r="C198" s="327">
        <v>0</v>
      </c>
      <c r="D198" s="80">
        <v>-0.29899999999999999</v>
      </c>
      <c r="E198" s="81">
        <v>-3.4000000000000002E-2</v>
      </c>
      <c r="F198" s="82">
        <v>-5.0000000000000001E-3</v>
      </c>
      <c r="G198" s="318">
        <v>0</v>
      </c>
      <c r="H198" s="319" t="s">
        <v>595</v>
      </c>
      <c r="I198" s="320" t="s">
        <v>595</v>
      </c>
      <c r="J198" s="26" t="s">
        <v>595</v>
      </c>
    </row>
    <row r="199" spans="1:10" ht="35.049999999999997" customHeight="1" x14ac:dyDescent="0.3">
      <c r="A199" s="317" t="s">
        <v>704</v>
      </c>
      <c r="B199" s="17" t="s">
        <v>480</v>
      </c>
      <c r="C199" s="327">
        <v>0</v>
      </c>
      <c r="D199" s="80">
        <v>-0.27600000000000002</v>
      </c>
      <c r="E199" s="81">
        <v>-3.1E-2</v>
      </c>
      <c r="F199" s="82">
        <v>-4.0000000000000001E-3</v>
      </c>
      <c r="G199" s="318">
        <v>0</v>
      </c>
      <c r="H199" s="319" t="s">
        <v>595</v>
      </c>
      <c r="I199" s="320" t="s">
        <v>595</v>
      </c>
      <c r="J199" s="25">
        <v>8.9999999999999993E-3</v>
      </c>
    </row>
    <row r="200" spans="1:10" ht="35.049999999999997" customHeight="1" x14ac:dyDescent="0.3">
      <c r="A200" s="317" t="s">
        <v>705</v>
      </c>
      <c r="B200" s="17" t="s">
        <v>480</v>
      </c>
      <c r="C200" s="327">
        <v>0</v>
      </c>
      <c r="D200" s="80">
        <v>-0.29899999999999999</v>
      </c>
      <c r="E200" s="81">
        <v>-3.4000000000000002E-2</v>
      </c>
      <c r="F200" s="82">
        <v>-5.0000000000000001E-3</v>
      </c>
      <c r="G200" s="318">
        <v>0</v>
      </c>
      <c r="H200" s="319" t="s">
        <v>595</v>
      </c>
      <c r="I200" s="320" t="s">
        <v>595</v>
      </c>
      <c r="J200" s="25">
        <v>8.9999999999999993E-3</v>
      </c>
    </row>
    <row r="201" spans="1:10" ht="35.049999999999997" customHeight="1" x14ac:dyDescent="0.3">
      <c r="A201" s="317" t="s">
        <v>706</v>
      </c>
      <c r="B201" s="17" t="s">
        <v>480</v>
      </c>
      <c r="C201" s="327">
        <v>0</v>
      </c>
      <c r="D201" s="80">
        <v>-0.44900000000000001</v>
      </c>
      <c r="E201" s="81">
        <v>-4.8000000000000001E-2</v>
      </c>
      <c r="F201" s="82">
        <v>-8.0000000000000002E-3</v>
      </c>
      <c r="G201" s="318">
        <v>7.6</v>
      </c>
      <c r="H201" s="319" t="s">
        <v>595</v>
      </c>
      <c r="I201" s="320" t="s">
        <v>595</v>
      </c>
      <c r="J201" s="25">
        <v>1.6E-2</v>
      </c>
    </row>
  </sheetData>
  <mergeCells count="12">
    <mergeCell ref="B10:D10"/>
    <mergeCell ref="F10:G10"/>
    <mergeCell ref="H9:J9"/>
    <mergeCell ref="F5:G5"/>
    <mergeCell ref="A2:J2"/>
    <mergeCell ref="A4:D4"/>
    <mergeCell ref="F4:J4"/>
    <mergeCell ref="F6:G6"/>
    <mergeCell ref="F7:G7"/>
    <mergeCell ref="B8:D8"/>
    <mergeCell ref="F8:G8"/>
    <mergeCell ref="F9:G9"/>
  </mergeCells>
  <hyperlinks>
    <hyperlink ref="A1" location="Overview!A1" display="Back to Overview" xr:uid="{00000000-0004-0000-16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N201"/>
  <sheetViews>
    <sheetView topLeftCell="A192" zoomScale="50" zoomScaleNormal="50" zoomScaleSheetLayoutView="85" workbookViewId="0">
      <selection activeCell="F10" sqref="F10:G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46"/>
      <c r="C1" s="46"/>
      <c r="D1" s="46"/>
      <c r="F1" s="46"/>
      <c r="G1" s="46"/>
      <c r="H1" s="46"/>
      <c r="I1" s="3"/>
      <c r="J1" s="1"/>
      <c r="K1" s="1"/>
    </row>
    <row r="2" spans="1:14" ht="40" customHeight="1" x14ac:dyDescent="0.3">
      <c r="A2" s="527" t="str">
        <f>Overview!B4&amp;" - Effective from "&amp;Overview!D4&amp;" - Final LDNO tariffs in WPD South West Area (GSP Group_L)"</f>
        <v>Indigo Power Limited - Effective from 1 April 2022 - Final LDNO tariffs in WPD South West Area (GSP Group_L)</v>
      </c>
      <c r="B2" s="527"/>
      <c r="C2" s="527"/>
      <c r="D2" s="527"/>
      <c r="E2" s="527"/>
      <c r="F2" s="527"/>
      <c r="G2" s="527"/>
      <c r="H2" s="527"/>
      <c r="I2" s="527"/>
      <c r="J2" s="527"/>
    </row>
    <row r="3" spans="1:14" ht="40" customHeight="1" x14ac:dyDescent="0.3">
      <c r="A3" s="47"/>
      <c r="B3" s="47"/>
      <c r="C3" s="47"/>
      <c r="D3" s="47"/>
      <c r="E3" s="47"/>
      <c r="F3" s="47"/>
      <c r="G3" s="47"/>
      <c r="H3" s="47"/>
      <c r="I3" s="47"/>
      <c r="J3" s="47"/>
      <c r="L3" s="3"/>
    </row>
    <row r="4" spans="1:14" ht="40" customHeight="1" x14ac:dyDescent="0.3">
      <c r="A4" s="433" t="s">
        <v>308</v>
      </c>
      <c r="B4" s="433"/>
      <c r="C4" s="433"/>
      <c r="D4" s="433"/>
      <c r="E4" s="51"/>
      <c r="F4" s="433" t="s">
        <v>307</v>
      </c>
      <c r="G4" s="433"/>
      <c r="H4" s="433"/>
      <c r="I4" s="433"/>
      <c r="J4" s="433"/>
      <c r="L4" s="3"/>
      <c r="M4" s="3"/>
    </row>
    <row r="5" spans="1:14" ht="40" customHeight="1" x14ac:dyDescent="0.3">
      <c r="A5" s="378" t="s">
        <v>13</v>
      </c>
      <c r="B5" s="248" t="s">
        <v>299</v>
      </c>
      <c r="C5" s="255" t="s">
        <v>300</v>
      </c>
      <c r="D5" s="43" t="s">
        <v>301</v>
      </c>
      <c r="E5" s="46"/>
      <c r="F5" s="430"/>
      <c r="G5" s="431"/>
      <c r="H5" s="44" t="s">
        <v>305</v>
      </c>
      <c r="I5" s="45" t="s">
        <v>306</v>
      </c>
      <c r="J5" s="43" t="s">
        <v>301</v>
      </c>
      <c r="K5" s="46"/>
      <c r="L5" s="46"/>
      <c r="M5" s="3"/>
      <c r="N5" s="3"/>
    </row>
    <row r="6" spans="1:14" ht="40" customHeight="1" x14ac:dyDescent="0.3">
      <c r="A6" s="102" t="str">
        <f>'Annex 1 LV and HV charges_L'!A6</f>
        <v xml:space="preserve">Monday to Friday </v>
      </c>
      <c r="B6" s="94" t="str">
        <f>'Annex 1 LV and HV charges_L'!B6</f>
        <v>17.00 - 19.00</v>
      </c>
      <c r="C6" s="252" t="str">
        <f>'Annex 1 LV and HV charges_L'!C6</f>
        <v>07:30 to 17:00
19:00 to 21:30</v>
      </c>
      <c r="D6" s="95" t="str">
        <f>'Annex 1 LV and HV charges_L'!E6</f>
        <v>00:00 to 07:30
21:30 to 24:00</v>
      </c>
      <c r="E6" s="46"/>
      <c r="F6" s="471" t="str">
        <f>'Annex 1 LV and HV charges_L'!G6</f>
        <v>Monday to Friday Nov to Feb (excluding 22nd Dec to 4th Jan inclusive)</v>
      </c>
      <c r="G6" s="471" t="str">
        <f>'Annex 1 LV and HV charges_L'!H6</f>
        <v/>
      </c>
      <c r="H6" s="94" t="str">
        <f>'Annex 1 LV and HV charges_L'!I6</f>
        <v>17:00 to 19:00</v>
      </c>
      <c r="I6" s="96" t="str">
        <f>'Annex 1 LV and HV charges_L'!J6</f>
        <v>07:30 to 17:00
19:00 to 21:30</v>
      </c>
      <c r="J6" s="96" t="str">
        <f>'Annex 1 LV and HV charges_L'!K6</f>
        <v>00:00 to 07:30
21:30 to 24:00</v>
      </c>
      <c r="K6" s="46"/>
      <c r="L6" s="46"/>
      <c r="M6" s="3"/>
      <c r="N6" s="3"/>
    </row>
    <row r="7" spans="1:14" ht="40" customHeight="1" x14ac:dyDescent="0.3">
      <c r="A7" s="102" t="str">
        <f>'Annex 1 LV and HV charges_L'!A7</f>
        <v>Weekends</v>
      </c>
      <c r="B7" s="97" t="str">
        <f>'Annex 1 LV and HV charges_L'!B7</f>
        <v/>
      </c>
      <c r="C7" s="252" t="str">
        <f>'Annex 1 LV and HV charges_L'!C7</f>
        <v>16:30 to 19:30</v>
      </c>
      <c r="D7" s="96" t="str">
        <f>'Annex 1 LV and HV charges_L'!E7</f>
        <v>00:00 to 16:30
19:30 to 24:00</v>
      </c>
      <c r="E7" s="46"/>
      <c r="F7" s="471" t="str">
        <f>'Annex 1 LV and HV charges_L'!G7</f>
        <v>Monday to Friday Mar to Oct (plus 22nd Dec to 4th Jan inclusive)</v>
      </c>
      <c r="G7" s="471" t="str">
        <f>'Annex 1 LV and HV charges_L'!H7</f>
        <v/>
      </c>
      <c r="H7" s="97" t="str">
        <f>'Annex 1 LV and HV charges_L'!I7</f>
        <v/>
      </c>
      <c r="I7" s="96" t="str">
        <f>'Annex 1 LV and HV charges_L'!J7</f>
        <v>07:30 to 21:30</v>
      </c>
      <c r="J7" s="96" t="str">
        <f>'Annex 1 LV and HV charges_L'!K7</f>
        <v>00:00 to 07:30
21:30 to 24:00</v>
      </c>
      <c r="K7" s="46"/>
      <c r="L7" s="46"/>
      <c r="M7" s="3"/>
      <c r="N7" s="3"/>
    </row>
    <row r="8" spans="1:14" ht="40" customHeight="1" x14ac:dyDescent="0.3">
      <c r="A8" s="242" t="str">
        <f>'Annex 1 LV and HV charges_L'!A8</f>
        <v>Notes</v>
      </c>
      <c r="B8" s="458" t="str">
        <f>'Annex 1 LV and HV charges_L'!B8</f>
        <v>All the above times are in UK Clock time</v>
      </c>
      <c r="C8" s="458" t="str">
        <f>'Annex 1 LV and HV charges_L'!C8</f>
        <v/>
      </c>
      <c r="D8" s="458" t="str">
        <f>'Annex 1 LV and HV charges_L'!D8</f>
        <v/>
      </c>
      <c r="E8" s="46"/>
      <c r="F8" s="471" t="str">
        <f>'Annex 1 LV and HV charges_L'!G8</f>
        <v>Weekends</v>
      </c>
      <c r="G8" s="471" t="str">
        <f>'Annex 1 LV and HV charges_L'!H8</f>
        <v/>
      </c>
      <c r="H8" s="97" t="str">
        <f>'Annex 1 LV and HV charges_L'!I8</f>
        <v/>
      </c>
      <c r="I8" s="96" t="str">
        <f>'Annex 1 LV and HV charges_L'!J8</f>
        <v>16:30 to 19:30</v>
      </c>
      <c r="J8" s="96" t="str">
        <f>'Annex 1 LV and HV charges_L'!K8</f>
        <v>00:00 to 16:30
19:30 to 24:00</v>
      </c>
      <c r="K8" s="46"/>
      <c r="L8" s="46"/>
      <c r="M8" s="3"/>
      <c r="N8" s="3"/>
    </row>
    <row r="9" spans="1:14" s="42" customFormat="1" ht="40" customHeight="1" x14ac:dyDescent="0.3">
      <c r="A9" s="176"/>
      <c r="B9" s="110"/>
      <c r="C9" s="177"/>
      <c r="D9" s="110"/>
      <c r="E9" s="48"/>
      <c r="F9" s="458" t="str">
        <f>'Annex 1 LV and HV charges_L'!G9</f>
        <v>Notes</v>
      </c>
      <c r="G9" s="458" t="str">
        <f>'Annex 1 LV and HV charges_L'!H9</f>
        <v/>
      </c>
      <c r="H9" s="437" t="str">
        <f>'Annex 1 LV and HV charges_L'!I9</f>
        <v>All the above times are in UK Clock time</v>
      </c>
      <c r="I9" s="446" t="str">
        <f>'Annex 1 LV and HV charges_L'!J9</f>
        <v/>
      </c>
      <c r="J9" s="438" t="str">
        <f>'Annex 1 LV and HV charges_L'!K9</f>
        <v/>
      </c>
      <c r="K9" s="46"/>
      <c r="L9" s="46"/>
      <c r="M9" s="31"/>
      <c r="N9" s="31"/>
    </row>
    <row r="10" spans="1:14" s="42" customFormat="1" ht="40" customHeight="1" x14ac:dyDescent="0.3">
      <c r="A10" s="107"/>
      <c r="B10" s="459"/>
      <c r="C10" s="459"/>
      <c r="D10" s="459"/>
      <c r="E10" s="178"/>
      <c r="F10" s="543" t="s">
        <v>480</v>
      </c>
      <c r="G10" s="544"/>
      <c r="H10" s="179"/>
      <c r="I10" s="110"/>
      <c r="J10" s="110"/>
      <c r="K10" s="46"/>
      <c r="L10" s="46"/>
      <c r="M10" s="31"/>
      <c r="N10" s="31"/>
    </row>
    <row r="11" spans="1:14"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4" ht="35.049999999999997" customHeight="1" x14ac:dyDescent="0.3">
      <c r="A12" s="317" t="s">
        <v>777</v>
      </c>
      <c r="B12" s="355" t="s">
        <v>480</v>
      </c>
      <c r="C12" s="326" t="s">
        <v>566</v>
      </c>
      <c r="D12" s="80">
        <v>8.9179999999999993</v>
      </c>
      <c r="E12" s="81">
        <v>0.44800000000000001</v>
      </c>
      <c r="F12" s="82">
        <v>4.2999999999999997E-2</v>
      </c>
      <c r="G12" s="318">
        <v>21.61</v>
      </c>
      <c r="H12" s="319" t="s">
        <v>595</v>
      </c>
      <c r="I12" s="320" t="s">
        <v>595</v>
      </c>
      <c r="J12" s="26" t="s">
        <v>595</v>
      </c>
      <c r="K12" s="1"/>
    </row>
    <row r="13" spans="1:14" ht="35.049999999999997" customHeight="1" x14ac:dyDescent="0.3">
      <c r="A13" s="317" t="s">
        <v>778</v>
      </c>
      <c r="B13" s="355" t="s">
        <v>480</v>
      </c>
      <c r="C13" s="326" t="s">
        <v>567</v>
      </c>
      <c r="D13" s="80">
        <v>8.9179999999999993</v>
      </c>
      <c r="E13" s="81">
        <v>0.44800000000000001</v>
      </c>
      <c r="F13" s="82">
        <v>4.2999999999999997E-2</v>
      </c>
      <c r="G13" s="319" t="s">
        <v>595</v>
      </c>
      <c r="H13" s="319" t="s">
        <v>595</v>
      </c>
      <c r="I13" s="320" t="s">
        <v>595</v>
      </c>
      <c r="J13" s="26" t="s">
        <v>595</v>
      </c>
      <c r="K13" s="1"/>
    </row>
    <row r="14" spans="1:14" ht="35.049999999999997" customHeight="1" x14ac:dyDescent="0.3">
      <c r="A14" s="317" t="s">
        <v>779</v>
      </c>
      <c r="B14" s="355" t="s">
        <v>480</v>
      </c>
      <c r="C14" s="326" t="s">
        <v>921</v>
      </c>
      <c r="D14" s="80">
        <v>8.0820000000000007</v>
      </c>
      <c r="E14" s="81">
        <v>0.40600000000000003</v>
      </c>
      <c r="F14" s="82">
        <v>3.9E-2</v>
      </c>
      <c r="G14" s="318">
        <v>6.36</v>
      </c>
      <c r="H14" s="319" t="s">
        <v>595</v>
      </c>
      <c r="I14" s="320" t="s">
        <v>595</v>
      </c>
      <c r="J14" s="26" t="s">
        <v>595</v>
      </c>
      <c r="K14" s="1"/>
    </row>
    <row r="15" spans="1:14" ht="35.049999999999997" customHeight="1" x14ac:dyDescent="0.3">
      <c r="A15" s="317" t="s">
        <v>780</v>
      </c>
      <c r="B15" s="355" t="s">
        <v>480</v>
      </c>
      <c r="C15" s="326" t="s">
        <v>921</v>
      </c>
      <c r="D15" s="80">
        <v>8.0820000000000007</v>
      </c>
      <c r="E15" s="81">
        <v>0.40600000000000003</v>
      </c>
      <c r="F15" s="82">
        <v>3.9E-2</v>
      </c>
      <c r="G15" s="318">
        <v>9.6300000000000008</v>
      </c>
      <c r="H15" s="319" t="s">
        <v>595</v>
      </c>
      <c r="I15" s="320" t="s">
        <v>595</v>
      </c>
      <c r="J15" s="26" t="s">
        <v>595</v>
      </c>
      <c r="K15" s="1"/>
    </row>
    <row r="16" spans="1:14" ht="35.049999999999997" customHeight="1" x14ac:dyDescent="0.3">
      <c r="A16" s="317" t="s">
        <v>781</v>
      </c>
      <c r="B16" s="355" t="s">
        <v>480</v>
      </c>
      <c r="C16" s="326" t="s">
        <v>921</v>
      </c>
      <c r="D16" s="80">
        <v>8.0820000000000007</v>
      </c>
      <c r="E16" s="81">
        <v>0.40600000000000003</v>
      </c>
      <c r="F16" s="82">
        <v>3.9E-2</v>
      </c>
      <c r="G16" s="318">
        <v>25.82</v>
      </c>
      <c r="H16" s="319" t="s">
        <v>595</v>
      </c>
      <c r="I16" s="320" t="s">
        <v>595</v>
      </c>
      <c r="J16" s="26" t="s">
        <v>595</v>
      </c>
      <c r="K16" s="1"/>
    </row>
    <row r="17" spans="1:11" ht="35.049999999999997" customHeight="1" x14ac:dyDescent="0.3">
      <c r="A17" s="317" t="s">
        <v>782</v>
      </c>
      <c r="B17" s="355" t="s">
        <v>480</v>
      </c>
      <c r="C17" s="326" t="s">
        <v>921</v>
      </c>
      <c r="D17" s="80">
        <v>8.0820000000000007</v>
      </c>
      <c r="E17" s="81">
        <v>0.40600000000000003</v>
      </c>
      <c r="F17" s="82">
        <v>3.9E-2</v>
      </c>
      <c r="G17" s="318">
        <v>53.05</v>
      </c>
      <c r="H17" s="319" t="s">
        <v>595</v>
      </c>
      <c r="I17" s="320" t="s">
        <v>595</v>
      </c>
      <c r="J17" s="26" t="s">
        <v>595</v>
      </c>
      <c r="K17" s="1"/>
    </row>
    <row r="18" spans="1:11" ht="35.049999999999997" customHeight="1" x14ac:dyDescent="0.3">
      <c r="A18" s="317" t="s">
        <v>783</v>
      </c>
      <c r="B18" s="355" t="s">
        <v>480</v>
      </c>
      <c r="C18" s="326" t="s">
        <v>921</v>
      </c>
      <c r="D18" s="80">
        <v>8.0820000000000007</v>
      </c>
      <c r="E18" s="81">
        <v>0.40600000000000003</v>
      </c>
      <c r="F18" s="82">
        <v>3.9E-2</v>
      </c>
      <c r="G18" s="318">
        <v>157.07</v>
      </c>
      <c r="H18" s="319" t="s">
        <v>595</v>
      </c>
      <c r="I18" s="320" t="s">
        <v>595</v>
      </c>
      <c r="J18" s="26" t="s">
        <v>595</v>
      </c>
      <c r="K18" s="1"/>
    </row>
    <row r="19" spans="1:11" ht="35.049999999999997" customHeight="1" x14ac:dyDescent="0.3">
      <c r="A19" s="317" t="s">
        <v>574</v>
      </c>
      <c r="B19" s="355" t="s">
        <v>480</v>
      </c>
      <c r="C19" s="326" t="s">
        <v>569</v>
      </c>
      <c r="D19" s="80">
        <v>8.0820000000000007</v>
      </c>
      <c r="E19" s="81">
        <v>0.40600000000000003</v>
      </c>
      <c r="F19" s="82">
        <v>3.9E-2</v>
      </c>
      <c r="G19" s="319" t="s">
        <v>595</v>
      </c>
      <c r="H19" s="319" t="s">
        <v>595</v>
      </c>
      <c r="I19" s="320" t="s">
        <v>595</v>
      </c>
      <c r="J19" s="26" t="s">
        <v>595</v>
      </c>
      <c r="K19" s="1"/>
    </row>
    <row r="20" spans="1:11" ht="35.049999999999997" customHeight="1" x14ac:dyDescent="0.3">
      <c r="A20" s="317" t="s">
        <v>784</v>
      </c>
      <c r="B20" s="355" t="s">
        <v>480</v>
      </c>
      <c r="C20" s="326">
        <v>0</v>
      </c>
      <c r="D20" s="80">
        <v>5.2050000000000001</v>
      </c>
      <c r="E20" s="81">
        <v>0.23699999999999999</v>
      </c>
      <c r="F20" s="82">
        <v>2.1999999999999999E-2</v>
      </c>
      <c r="G20" s="318">
        <v>8.85</v>
      </c>
      <c r="H20" s="318">
        <v>2.4700000000000002</v>
      </c>
      <c r="I20" s="321">
        <v>5.14</v>
      </c>
      <c r="J20" s="25">
        <v>7.1999999999999995E-2</v>
      </c>
      <c r="K20" s="1"/>
    </row>
    <row r="21" spans="1:11" ht="35.049999999999997" customHeight="1" x14ac:dyDescent="0.3">
      <c r="A21" s="317" t="s">
        <v>785</v>
      </c>
      <c r="B21" s="355" t="s">
        <v>480</v>
      </c>
      <c r="C21" s="326">
        <v>0</v>
      </c>
      <c r="D21" s="80">
        <v>5.2050000000000001</v>
      </c>
      <c r="E21" s="81">
        <v>0.23699999999999999</v>
      </c>
      <c r="F21" s="82">
        <v>2.1999999999999999E-2</v>
      </c>
      <c r="G21" s="318">
        <v>220.16</v>
      </c>
      <c r="H21" s="318">
        <v>2.4700000000000002</v>
      </c>
      <c r="I21" s="321">
        <v>5.14</v>
      </c>
      <c r="J21" s="25">
        <v>7.1999999999999995E-2</v>
      </c>
      <c r="K21" s="1"/>
    </row>
    <row r="22" spans="1:11" ht="35.049999999999997" customHeight="1" x14ac:dyDescent="0.3">
      <c r="A22" s="317" t="s">
        <v>786</v>
      </c>
      <c r="B22" s="355" t="s">
        <v>480</v>
      </c>
      <c r="C22" s="326">
        <v>0</v>
      </c>
      <c r="D22" s="80">
        <v>5.2050000000000001</v>
      </c>
      <c r="E22" s="81">
        <v>0.23699999999999999</v>
      </c>
      <c r="F22" s="82">
        <v>2.1999999999999999E-2</v>
      </c>
      <c r="G22" s="318">
        <v>427.59</v>
      </c>
      <c r="H22" s="318">
        <v>2.4700000000000002</v>
      </c>
      <c r="I22" s="321">
        <v>5.14</v>
      </c>
      <c r="J22" s="25">
        <v>7.1999999999999995E-2</v>
      </c>
      <c r="K22" s="1"/>
    </row>
    <row r="23" spans="1:11" ht="35.049999999999997" customHeight="1" x14ac:dyDescent="0.3">
      <c r="A23" s="317" t="s">
        <v>787</v>
      </c>
      <c r="B23" s="355" t="s">
        <v>480</v>
      </c>
      <c r="C23" s="326">
        <v>0</v>
      </c>
      <c r="D23" s="80">
        <v>5.2050000000000001</v>
      </c>
      <c r="E23" s="81">
        <v>0.23699999999999999</v>
      </c>
      <c r="F23" s="82">
        <v>2.1999999999999999E-2</v>
      </c>
      <c r="G23" s="318">
        <v>686.71</v>
      </c>
      <c r="H23" s="318">
        <v>2.4700000000000002</v>
      </c>
      <c r="I23" s="321">
        <v>5.14</v>
      </c>
      <c r="J23" s="25">
        <v>7.1999999999999995E-2</v>
      </c>
      <c r="K23" s="1"/>
    </row>
    <row r="24" spans="1:11" ht="35.049999999999997" customHeight="1" x14ac:dyDescent="0.3">
      <c r="A24" s="317" t="s">
        <v>788</v>
      </c>
      <c r="B24" s="355" t="s">
        <v>480</v>
      </c>
      <c r="C24" s="326">
        <v>0</v>
      </c>
      <c r="D24" s="80">
        <v>5.2050000000000001</v>
      </c>
      <c r="E24" s="81">
        <v>0.23699999999999999</v>
      </c>
      <c r="F24" s="82">
        <v>2.1999999999999999E-2</v>
      </c>
      <c r="G24" s="318">
        <v>1498.68</v>
      </c>
      <c r="H24" s="318">
        <v>2.4700000000000002</v>
      </c>
      <c r="I24" s="321">
        <v>5.14</v>
      </c>
      <c r="J24" s="25">
        <v>7.1999999999999995E-2</v>
      </c>
      <c r="K24" s="1"/>
    </row>
    <row r="25" spans="1:11" ht="35.049999999999997" customHeight="1" x14ac:dyDescent="0.3">
      <c r="A25" s="317" t="s">
        <v>575</v>
      </c>
      <c r="B25" s="355" t="s">
        <v>480</v>
      </c>
      <c r="C25" s="326" t="s">
        <v>608</v>
      </c>
      <c r="D25" s="83">
        <v>23.594000000000001</v>
      </c>
      <c r="E25" s="84">
        <v>2.1160000000000001</v>
      </c>
      <c r="F25" s="82">
        <v>1.548</v>
      </c>
      <c r="G25" s="319" t="s">
        <v>595</v>
      </c>
      <c r="H25" s="319" t="s">
        <v>595</v>
      </c>
      <c r="I25" s="320" t="s">
        <v>595</v>
      </c>
      <c r="J25" s="26" t="s">
        <v>595</v>
      </c>
      <c r="K25" s="1"/>
    </row>
    <row r="26" spans="1:11" ht="35.049999999999997" customHeight="1" x14ac:dyDescent="0.3">
      <c r="A26" s="317" t="s">
        <v>677</v>
      </c>
      <c r="B26" s="355" t="s">
        <v>480</v>
      </c>
      <c r="C26" s="326">
        <v>0</v>
      </c>
      <c r="D26" s="80">
        <v>-8.5660000000000007</v>
      </c>
      <c r="E26" s="81">
        <v>-0.43</v>
      </c>
      <c r="F26" s="82">
        <v>-4.1000000000000002E-2</v>
      </c>
      <c r="G26" s="318">
        <v>0</v>
      </c>
      <c r="H26" s="319" t="s">
        <v>595</v>
      </c>
      <c r="I26" s="320" t="s">
        <v>595</v>
      </c>
      <c r="J26" s="26" t="s">
        <v>595</v>
      </c>
      <c r="K26" s="1"/>
    </row>
    <row r="27" spans="1:11" ht="35.049999999999997" customHeight="1" x14ac:dyDescent="0.3">
      <c r="A27" s="317" t="s">
        <v>678</v>
      </c>
      <c r="B27" s="355" t="s">
        <v>480</v>
      </c>
      <c r="C27" s="326">
        <v>0</v>
      </c>
      <c r="D27" s="80">
        <v>-8.5660000000000007</v>
      </c>
      <c r="E27" s="81">
        <v>-0.43</v>
      </c>
      <c r="F27" s="82">
        <v>-4.1000000000000002E-2</v>
      </c>
      <c r="G27" s="318">
        <v>0</v>
      </c>
      <c r="H27" s="319" t="s">
        <v>595</v>
      </c>
      <c r="I27" s="320" t="s">
        <v>595</v>
      </c>
      <c r="J27" s="25">
        <v>0.128</v>
      </c>
      <c r="K27" s="1"/>
    </row>
    <row r="28" spans="1:11" ht="35.049999999999997" customHeight="1" x14ac:dyDescent="0.3">
      <c r="A28" s="322" t="s">
        <v>789</v>
      </c>
      <c r="B28" s="355" t="s">
        <v>480</v>
      </c>
      <c r="C28" s="326" t="s">
        <v>566</v>
      </c>
      <c r="D28" s="80">
        <v>6.1219999999999999</v>
      </c>
      <c r="E28" s="81">
        <v>0.308</v>
      </c>
      <c r="F28" s="82">
        <v>2.9000000000000001E-2</v>
      </c>
      <c r="G28" s="318">
        <v>8.33</v>
      </c>
      <c r="H28" s="319" t="s">
        <v>595</v>
      </c>
      <c r="I28" s="320" t="s">
        <v>595</v>
      </c>
      <c r="J28" s="26" t="s">
        <v>595</v>
      </c>
      <c r="K28" s="1"/>
    </row>
    <row r="29" spans="1:11" ht="35.049999999999997" customHeight="1" x14ac:dyDescent="0.3">
      <c r="A29" s="322" t="s">
        <v>790</v>
      </c>
      <c r="B29" s="355" t="s">
        <v>480</v>
      </c>
      <c r="C29" s="326" t="s">
        <v>567</v>
      </c>
      <c r="D29" s="80">
        <v>6.1219999999999999</v>
      </c>
      <c r="E29" s="81">
        <v>0.308</v>
      </c>
      <c r="F29" s="82">
        <v>2.9000000000000001E-2</v>
      </c>
      <c r="G29" s="319" t="s">
        <v>595</v>
      </c>
      <c r="H29" s="319" t="s">
        <v>595</v>
      </c>
      <c r="I29" s="320" t="s">
        <v>595</v>
      </c>
      <c r="J29" s="26" t="s">
        <v>595</v>
      </c>
      <c r="K29" s="1"/>
    </row>
    <row r="30" spans="1:11" ht="35.049999999999997" customHeight="1" x14ac:dyDescent="0.3">
      <c r="A30" s="322" t="s">
        <v>791</v>
      </c>
      <c r="B30" s="355" t="s">
        <v>480</v>
      </c>
      <c r="C30" s="326" t="s">
        <v>921</v>
      </c>
      <c r="D30" s="80">
        <v>5.548</v>
      </c>
      <c r="E30" s="81">
        <v>0.27900000000000003</v>
      </c>
      <c r="F30" s="82">
        <v>2.5999999999999999E-2</v>
      </c>
      <c r="G30" s="318">
        <v>4.4000000000000004</v>
      </c>
      <c r="H30" s="319" t="s">
        <v>595</v>
      </c>
      <c r="I30" s="320" t="s">
        <v>595</v>
      </c>
      <c r="J30" s="26" t="s">
        <v>595</v>
      </c>
      <c r="K30" s="1"/>
    </row>
    <row r="31" spans="1:11" ht="35.049999999999997" customHeight="1" x14ac:dyDescent="0.3">
      <c r="A31" s="322" t="s">
        <v>792</v>
      </c>
      <c r="B31" s="355" t="s">
        <v>480</v>
      </c>
      <c r="C31" s="326" t="s">
        <v>921</v>
      </c>
      <c r="D31" s="80">
        <v>5.548</v>
      </c>
      <c r="E31" s="81">
        <v>0.27900000000000003</v>
      </c>
      <c r="F31" s="82">
        <v>2.5999999999999999E-2</v>
      </c>
      <c r="G31" s="318">
        <v>6.64</v>
      </c>
      <c r="H31" s="319" t="s">
        <v>595</v>
      </c>
      <c r="I31" s="320" t="s">
        <v>595</v>
      </c>
      <c r="J31" s="26" t="s">
        <v>595</v>
      </c>
      <c r="K31" s="1"/>
    </row>
    <row r="32" spans="1:11" ht="35.049999999999997" customHeight="1" x14ac:dyDescent="0.3">
      <c r="A32" s="322" t="s">
        <v>793</v>
      </c>
      <c r="B32" s="355" t="s">
        <v>480</v>
      </c>
      <c r="C32" s="326" t="s">
        <v>921</v>
      </c>
      <c r="D32" s="80">
        <v>5.548</v>
      </c>
      <c r="E32" s="81">
        <v>0.27900000000000003</v>
      </c>
      <c r="F32" s="82">
        <v>2.5999999999999999E-2</v>
      </c>
      <c r="G32" s="318">
        <v>17.75</v>
      </c>
      <c r="H32" s="319" t="s">
        <v>595</v>
      </c>
      <c r="I32" s="320" t="s">
        <v>595</v>
      </c>
      <c r="J32" s="26" t="s">
        <v>595</v>
      </c>
      <c r="K32" s="1"/>
    </row>
    <row r="33" spans="1:11" ht="35.049999999999997" customHeight="1" x14ac:dyDescent="0.3">
      <c r="A33" s="322" t="s">
        <v>794</v>
      </c>
      <c r="B33" s="355" t="s">
        <v>480</v>
      </c>
      <c r="C33" s="326" t="s">
        <v>921</v>
      </c>
      <c r="D33" s="80">
        <v>5.548</v>
      </c>
      <c r="E33" s="81">
        <v>0.27900000000000003</v>
      </c>
      <c r="F33" s="82">
        <v>2.5999999999999999E-2</v>
      </c>
      <c r="G33" s="318">
        <v>36.44</v>
      </c>
      <c r="H33" s="319" t="s">
        <v>595</v>
      </c>
      <c r="I33" s="320" t="s">
        <v>595</v>
      </c>
      <c r="J33" s="26" t="s">
        <v>595</v>
      </c>
      <c r="K33" s="1"/>
    </row>
    <row r="34" spans="1:11" ht="35.049999999999997" customHeight="1" x14ac:dyDescent="0.3">
      <c r="A34" s="322" t="s">
        <v>795</v>
      </c>
      <c r="B34" s="355" t="s">
        <v>480</v>
      </c>
      <c r="C34" s="326" t="s">
        <v>921</v>
      </c>
      <c r="D34" s="80">
        <v>5.548</v>
      </c>
      <c r="E34" s="81">
        <v>0.27900000000000003</v>
      </c>
      <c r="F34" s="82">
        <v>2.5999999999999999E-2</v>
      </c>
      <c r="G34" s="318">
        <v>107.85</v>
      </c>
      <c r="H34" s="319" t="s">
        <v>595</v>
      </c>
      <c r="I34" s="320" t="s">
        <v>595</v>
      </c>
      <c r="J34" s="26" t="s">
        <v>595</v>
      </c>
      <c r="K34" s="1"/>
    </row>
    <row r="35" spans="1:11" ht="35.049999999999997" customHeight="1" x14ac:dyDescent="0.3">
      <c r="A35" s="322" t="s">
        <v>576</v>
      </c>
      <c r="B35" s="355" t="s">
        <v>480</v>
      </c>
      <c r="C35" s="326" t="s">
        <v>569</v>
      </c>
      <c r="D35" s="80">
        <v>5.548</v>
      </c>
      <c r="E35" s="81">
        <v>0.27900000000000003</v>
      </c>
      <c r="F35" s="82">
        <v>2.5999999999999999E-2</v>
      </c>
      <c r="G35" s="319" t="s">
        <v>595</v>
      </c>
      <c r="H35" s="319" t="s">
        <v>595</v>
      </c>
      <c r="I35" s="320" t="s">
        <v>595</v>
      </c>
      <c r="J35" s="26" t="s">
        <v>595</v>
      </c>
      <c r="K35" s="1"/>
    </row>
    <row r="36" spans="1:11" ht="35.049999999999997" customHeight="1" x14ac:dyDescent="0.3">
      <c r="A36" s="322" t="s">
        <v>796</v>
      </c>
      <c r="B36" s="355" t="s">
        <v>480</v>
      </c>
      <c r="C36" s="326">
        <v>0</v>
      </c>
      <c r="D36" s="80">
        <v>3.573</v>
      </c>
      <c r="E36" s="81">
        <v>0.16300000000000001</v>
      </c>
      <c r="F36" s="82">
        <v>1.4999999999999999E-2</v>
      </c>
      <c r="G36" s="318">
        <v>6.1</v>
      </c>
      <c r="H36" s="318">
        <v>1.69</v>
      </c>
      <c r="I36" s="321">
        <v>3.53</v>
      </c>
      <c r="J36" s="25">
        <v>0.05</v>
      </c>
      <c r="K36" s="1"/>
    </row>
    <row r="37" spans="1:11" ht="35.049999999999997" customHeight="1" x14ac:dyDescent="0.3">
      <c r="A37" s="322" t="s">
        <v>797</v>
      </c>
      <c r="B37" s="355" t="s">
        <v>480</v>
      </c>
      <c r="C37" s="326">
        <v>0</v>
      </c>
      <c r="D37" s="80">
        <v>3.573</v>
      </c>
      <c r="E37" s="81">
        <v>0.16300000000000001</v>
      </c>
      <c r="F37" s="82">
        <v>1.4999999999999999E-2</v>
      </c>
      <c r="G37" s="318">
        <v>151.16</v>
      </c>
      <c r="H37" s="318">
        <v>1.69</v>
      </c>
      <c r="I37" s="321">
        <v>3.53</v>
      </c>
      <c r="J37" s="25">
        <v>0.05</v>
      </c>
      <c r="K37" s="1"/>
    </row>
    <row r="38" spans="1:11" ht="35.049999999999997" customHeight="1" x14ac:dyDescent="0.3">
      <c r="A38" s="322" t="s">
        <v>798</v>
      </c>
      <c r="B38" s="355" t="s">
        <v>480</v>
      </c>
      <c r="C38" s="326">
        <v>0</v>
      </c>
      <c r="D38" s="80">
        <v>3.573</v>
      </c>
      <c r="E38" s="81">
        <v>0.16300000000000001</v>
      </c>
      <c r="F38" s="82">
        <v>1.4999999999999999E-2</v>
      </c>
      <c r="G38" s="318">
        <v>293.55</v>
      </c>
      <c r="H38" s="318">
        <v>1.69</v>
      </c>
      <c r="I38" s="321">
        <v>3.53</v>
      </c>
      <c r="J38" s="25">
        <v>0.05</v>
      </c>
      <c r="K38" s="1"/>
    </row>
    <row r="39" spans="1:11" ht="35.049999999999997" customHeight="1" x14ac:dyDescent="0.3">
      <c r="A39" s="322" t="s">
        <v>799</v>
      </c>
      <c r="B39" s="355" t="s">
        <v>480</v>
      </c>
      <c r="C39" s="326">
        <v>0</v>
      </c>
      <c r="D39" s="80">
        <v>3.573</v>
      </c>
      <c r="E39" s="81">
        <v>0.16300000000000001</v>
      </c>
      <c r="F39" s="82">
        <v>1.4999999999999999E-2</v>
      </c>
      <c r="G39" s="318">
        <v>471.43</v>
      </c>
      <c r="H39" s="318">
        <v>1.69</v>
      </c>
      <c r="I39" s="321">
        <v>3.53</v>
      </c>
      <c r="J39" s="25">
        <v>0.05</v>
      </c>
      <c r="K39" s="1"/>
    </row>
    <row r="40" spans="1:11" ht="35.049999999999997" customHeight="1" x14ac:dyDescent="0.3">
      <c r="A40" s="322" t="s">
        <v>800</v>
      </c>
      <c r="B40" s="355" t="s">
        <v>480</v>
      </c>
      <c r="C40" s="326">
        <v>0</v>
      </c>
      <c r="D40" s="80">
        <v>3.573</v>
      </c>
      <c r="E40" s="81">
        <v>0.16300000000000001</v>
      </c>
      <c r="F40" s="82">
        <v>1.4999999999999999E-2</v>
      </c>
      <c r="G40" s="318">
        <v>1028.81</v>
      </c>
      <c r="H40" s="318">
        <v>1.69</v>
      </c>
      <c r="I40" s="321">
        <v>3.53</v>
      </c>
      <c r="J40" s="25">
        <v>0.05</v>
      </c>
      <c r="K40" s="1"/>
    </row>
    <row r="41" spans="1:11" ht="35.049999999999997" customHeight="1" x14ac:dyDescent="0.3">
      <c r="A41" s="322" t="s">
        <v>801</v>
      </c>
      <c r="B41" s="355" t="s">
        <v>480</v>
      </c>
      <c r="C41" s="326">
        <v>0</v>
      </c>
      <c r="D41" s="80">
        <v>4.585</v>
      </c>
      <c r="E41" s="81">
        <v>0.16500000000000001</v>
      </c>
      <c r="F41" s="82">
        <v>1.4999999999999999E-2</v>
      </c>
      <c r="G41" s="318">
        <v>7.82</v>
      </c>
      <c r="H41" s="318">
        <v>2.5299999999999998</v>
      </c>
      <c r="I41" s="321">
        <v>4.8099999999999996</v>
      </c>
      <c r="J41" s="25">
        <v>5.6000000000000001E-2</v>
      </c>
      <c r="K41" s="1"/>
    </row>
    <row r="42" spans="1:11" ht="35.049999999999997" customHeight="1" x14ac:dyDescent="0.3">
      <c r="A42" s="322" t="s">
        <v>802</v>
      </c>
      <c r="B42" s="355" t="s">
        <v>480</v>
      </c>
      <c r="C42" s="326">
        <v>0</v>
      </c>
      <c r="D42" s="80">
        <v>4.585</v>
      </c>
      <c r="E42" s="81">
        <v>0.16500000000000001</v>
      </c>
      <c r="F42" s="82">
        <v>1.4999999999999999E-2</v>
      </c>
      <c r="G42" s="318">
        <v>246.65</v>
      </c>
      <c r="H42" s="318">
        <v>2.5299999999999998</v>
      </c>
      <c r="I42" s="321">
        <v>4.8099999999999996</v>
      </c>
      <c r="J42" s="25">
        <v>5.6000000000000001E-2</v>
      </c>
      <c r="K42" s="1"/>
    </row>
    <row r="43" spans="1:11" ht="35.049999999999997" customHeight="1" x14ac:dyDescent="0.3">
      <c r="A43" s="322" t="s">
        <v>803</v>
      </c>
      <c r="B43" s="355" t="s">
        <v>480</v>
      </c>
      <c r="C43" s="326">
        <v>0</v>
      </c>
      <c r="D43" s="80">
        <v>4.585</v>
      </c>
      <c r="E43" s="81">
        <v>0.16500000000000001</v>
      </c>
      <c r="F43" s="82">
        <v>1.4999999999999999E-2</v>
      </c>
      <c r="G43" s="318">
        <v>481.1</v>
      </c>
      <c r="H43" s="318">
        <v>2.5299999999999998</v>
      </c>
      <c r="I43" s="321">
        <v>4.8099999999999996</v>
      </c>
      <c r="J43" s="25">
        <v>5.6000000000000001E-2</v>
      </c>
      <c r="K43" s="1"/>
    </row>
    <row r="44" spans="1:11" ht="35.049999999999997" customHeight="1" x14ac:dyDescent="0.3">
      <c r="A44" s="322" t="s">
        <v>804</v>
      </c>
      <c r="B44" s="355" t="s">
        <v>480</v>
      </c>
      <c r="C44" s="326">
        <v>0</v>
      </c>
      <c r="D44" s="80">
        <v>4.585</v>
      </c>
      <c r="E44" s="81">
        <v>0.16500000000000001</v>
      </c>
      <c r="F44" s="82">
        <v>1.4999999999999999E-2</v>
      </c>
      <c r="G44" s="318">
        <v>773.97</v>
      </c>
      <c r="H44" s="318">
        <v>2.5299999999999998</v>
      </c>
      <c r="I44" s="321">
        <v>4.8099999999999996</v>
      </c>
      <c r="J44" s="25">
        <v>5.6000000000000001E-2</v>
      </c>
      <c r="K44" s="1"/>
    </row>
    <row r="45" spans="1:11" ht="35.049999999999997" customHeight="1" x14ac:dyDescent="0.3">
      <c r="A45" s="322" t="s">
        <v>805</v>
      </c>
      <c r="B45" s="355" t="s">
        <v>480</v>
      </c>
      <c r="C45" s="326">
        <v>0</v>
      </c>
      <c r="D45" s="80">
        <v>4.585</v>
      </c>
      <c r="E45" s="81">
        <v>0.16500000000000001</v>
      </c>
      <c r="F45" s="82">
        <v>1.4999999999999999E-2</v>
      </c>
      <c r="G45" s="318">
        <v>1691.7</v>
      </c>
      <c r="H45" s="318">
        <v>2.5299999999999998</v>
      </c>
      <c r="I45" s="321">
        <v>4.8099999999999996</v>
      </c>
      <c r="J45" s="25">
        <v>5.6000000000000001E-2</v>
      </c>
      <c r="K45" s="1"/>
    </row>
    <row r="46" spans="1:11" ht="35.049999999999997" customHeight="1" x14ac:dyDescent="0.3">
      <c r="A46" s="322" t="s">
        <v>806</v>
      </c>
      <c r="B46" s="355" t="s">
        <v>480</v>
      </c>
      <c r="C46" s="326">
        <v>0</v>
      </c>
      <c r="D46" s="80">
        <v>3.984</v>
      </c>
      <c r="E46" s="81">
        <v>0.109</v>
      </c>
      <c r="F46" s="82">
        <v>0.01</v>
      </c>
      <c r="G46" s="318">
        <v>84.59</v>
      </c>
      <c r="H46" s="318">
        <v>2.54</v>
      </c>
      <c r="I46" s="321">
        <v>5.62</v>
      </c>
      <c r="J46" s="25">
        <v>4.3999999999999997E-2</v>
      </c>
      <c r="K46" s="1"/>
    </row>
    <row r="47" spans="1:11" ht="35.049999999999997" customHeight="1" x14ac:dyDescent="0.3">
      <c r="A47" s="322" t="s">
        <v>807</v>
      </c>
      <c r="B47" s="355" t="s">
        <v>480</v>
      </c>
      <c r="C47" s="326">
        <v>0</v>
      </c>
      <c r="D47" s="80">
        <v>3.984</v>
      </c>
      <c r="E47" s="81">
        <v>0.109</v>
      </c>
      <c r="F47" s="82">
        <v>0.01</v>
      </c>
      <c r="G47" s="318">
        <v>1402.57</v>
      </c>
      <c r="H47" s="318">
        <v>2.54</v>
      </c>
      <c r="I47" s="321">
        <v>5.62</v>
      </c>
      <c r="J47" s="25">
        <v>4.3999999999999997E-2</v>
      </c>
      <c r="K47" s="1"/>
    </row>
    <row r="48" spans="1:11" ht="35.049999999999997" customHeight="1" x14ac:dyDescent="0.3">
      <c r="A48" s="322" t="s">
        <v>808</v>
      </c>
      <c r="B48" s="355" t="s">
        <v>480</v>
      </c>
      <c r="C48" s="326">
        <v>0</v>
      </c>
      <c r="D48" s="80">
        <v>3.984</v>
      </c>
      <c r="E48" s="81">
        <v>0.109</v>
      </c>
      <c r="F48" s="82">
        <v>0.01</v>
      </c>
      <c r="G48" s="318">
        <v>5030.8100000000004</v>
      </c>
      <c r="H48" s="318">
        <v>2.54</v>
      </c>
      <c r="I48" s="321">
        <v>5.62</v>
      </c>
      <c r="J48" s="25">
        <v>4.3999999999999997E-2</v>
      </c>
      <c r="K48" s="1"/>
    </row>
    <row r="49" spans="1:11" ht="35.049999999999997" customHeight="1" x14ac:dyDescent="0.3">
      <c r="A49" s="322" t="s">
        <v>809</v>
      </c>
      <c r="B49" s="355" t="s">
        <v>480</v>
      </c>
      <c r="C49" s="326">
        <v>0</v>
      </c>
      <c r="D49" s="80">
        <v>3.984</v>
      </c>
      <c r="E49" s="81">
        <v>0.109</v>
      </c>
      <c r="F49" s="82">
        <v>0.01</v>
      </c>
      <c r="G49" s="318">
        <v>10515.74</v>
      </c>
      <c r="H49" s="318">
        <v>2.54</v>
      </c>
      <c r="I49" s="321">
        <v>5.62</v>
      </c>
      <c r="J49" s="25">
        <v>4.3999999999999997E-2</v>
      </c>
      <c r="K49" s="1"/>
    </row>
    <row r="50" spans="1:11" ht="35.049999999999997" customHeight="1" x14ac:dyDescent="0.3">
      <c r="A50" s="322" t="s">
        <v>810</v>
      </c>
      <c r="B50" s="355" t="s">
        <v>480</v>
      </c>
      <c r="C50" s="326">
        <v>0</v>
      </c>
      <c r="D50" s="80">
        <v>3.984</v>
      </c>
      <c r="E50" s="81">
        <v>0.109</v>
      </c>
      <c r="F50" s="82">
        <v>0.01</v>
      </c>
      <c r="G50" s="318">
        <v>26661.439999999999</v>
      </c>
      <c r="H50" s="318">
        <v>2.54</v>
      </c>
      <c r="I50" s="321">
        <v>5.62</v>
      </c>
      <c r="J50" s="25">
        <v>4.3999999999999997E-2</v>
      </c>
      <c r="K50" s="1"/>
    </row>
    <row r="51" spans="1:11" ht="35.049999999999997" customHeight="1" x14ac:dyDescent="0.3">
      <c r="A51" s="322" t="s">
        <v>577</v>
      </c>
      <c r="B51" s="355" t="s">
        <v>480</v>
      </c>
      <c r="C51" s="326" t="s">
        <v>608</v>
      </c>
      <c r="D51" s="83">
        <v>16.196000000000002</v>
      </c>
      <c r="E51" s="84">
        <v>1.4530000000000001</v>
      </c>
      <c r="F51" s="82">
        <v>1.0620000000000001</v>
      </c>
      <c r="G51" s="319" t="s">
        <v>595</v>
      </c>
      <c r="H51" s="319" t="s">
        <v>595</v>
      </c>
      <c r="I51" s="320" t="s">
        <v>595</v>
      </c>
      <c r="J51" s="26" t="s">
        <v>595</v>
      </c>
      <c r="K51" s="1"/>
    </row>
    <row r="52" spans="1:11" ht="35.049999999999997" customHeight="1" x14ac:dyDescent="0.3">
      <c r="A52" s="322" t="s">
        <v>679</v>
      </c>
      <c r="B52" s="355" t="s">
        <v>480</v>
      </c>
      <c r="C52" s="326">
        <v>0</v>
      </c>
      <c r="D52" s="80">
        <v>-8.5660000000000007</v>
      </c>
      <c r="E52" s="81">
        <v>-0.43</v>
      </c>
      <c r="F52" s="82">
        <v>-4.1000000000000002E-2</v>
      </c>
      <c r="G52" s="318">
        <v>0</v>
      </c>
      <c r="H52" s="319" t="s">
        <v>595</v>
      </c>
      <c r="I52" s="320" t="s">
        <v>595</v>
      </c>
      <c r="J52" s="26" t="s">
        <v>595</v>
      </c>
      <c r="K52" s="1"/>
    </row>
    <row r="53" spans="1:11" ht="35.049999999999997" customHeight="1" x14ac:dyDescent="0.3">
      <c r="A53" s="322" t="s">
        <v>680</v>
      </c>
      <c r="B53" s="355" t="s">
        <v>480</v>
      </c>
      <c r="C53" s="326">
        <v>0</v>
      </c>
      <c r="D53" s="80">
        <v>-7.7569999999999997</v>
      </c>
      <c r="E53" s="81">
        <v>-0.36699999999999999</v>
      </c>
      <c r="F53" s="82">
        <v>-3.5000000000000003E-2</v>
      </c>
      <c r="G53" s="318">
        <v>0</v>
      </c>
      <c r="H53" s="319" t="s">
        <v>595</v>
      </c>
      <c r="I53" s="320" t="s">
        <v>595</v>
      </c>
      <c r="J53" s="26" t="s">
        <v>595</v>
      </c>
      <c r="K53" s="1"/>
    </row>
    <row r="54" spans="1:11" ht="35.049999999999997" customHeight="1" x14ac:dyDescent="0.3">
      <c r="A54" s="322" t="s">
        <v>591</v>
      </c>
      <c r="B54" s="355" t="s">
        <v>480</v>
      </c>
      <c r="C54" s="326">
        <v>0</v>
      </c>
      <c r="D54" s="80">
        <v>-8.5660000000000007</v>
      </c>
      <c r="E54" s="81">
        <v>-0.43</v>
      </c>
      <c r="F54" s="82">
        <v>-4.1000000000000002E-2</v>
      </c>
      <c r="G54" s="318">
        <v>0</v>
      </c>
      <c r="H54" s="319" t="s">
        <v>595</v>
      </c>
      <c r="I54" s="320" t="s">
        <v>595</v>
      </c>
      <c r="J54" s="25">
        <v>0.128</v>
      </c>
      <c r="K54" s="1"/>
    </row>
    <row r="55" spans="1:11" ht="35.049999999999997" customHeight="1" x14ac:dyDescent="0.3">
      <c r="A55" s="322" t="s">
        <v>681</v>
      </c>
      <c r="B55" s="355" t="s">
        <v>480</v>
      </c>
      <c r="C55" s="326">
        <v>0</v>
      </c>
      <c r="D55" s="80">
        <v>-7.7569999999999997</v>
      </c>
      <c r="E55" s="81">
        <v>-0.36699999999999999</v>
      </c>
      <c r="F55" s="82">
        <v>-3.5000000000000003E-2</v>
      </c>
      <c r="G55" s="318">
        <v>0</v>
      </c>
      <c r="H55" s="319" t="s">
        <v>595</v>
      </c>
      <c r="I55" s="320" t="s">
        <v>595</v>
      </c>
      <c r="J55" s="25">
        <v>0.10299999999999999</v>
      </c>
      <c r="K55" s="1"/>
    </row>
    <row r="56" spans="1:11" ht="35.049999999999997" customHeight="1" x14ac:dyDescent="0.3">
      <c r="A56" s="322" t="s">
        <v>592</v>
      </c>
      <c r="B56" s="355" t="s">
        <v>480</v>
      </c>
      <c r="C56" s="326">
        <v>0</v>
      </c>
      <c r="D56" s="80">
        <v>-5.2249999999999996</v>
      </c>
      <c r="E56" s="81">
        <v>-0.17100000000000001</v>
      </c>
      <c r="F56" s="82">
        <v>-1.6E-2</v>
      </c>
      <c r="G56" s="318">
        <v>0</v>
      </c>
      <c r="H56" s="319" t="s">
        <v>595</v>
      </c>
      <c r="I56" s="320" t="s">
        <v>595</v>
      </c>
      <c r="J56" s="25">
        <v>7.9000000000000001E-2</v>
      </c>
      <c r="K56" s="1"/>
    </row>
    <row r="57" spans="1:11" ht="35.049999999999997" customHeight="1" x14ac:dyDescent="0.3">
      <c r="A57" s="317" t="s">
        <v>811</v>
      </c>
      <c r="B57" s="355" t="s">
        <v>480</v>
      </c>
      <c r="C57" s="326" t="s">
        <v>566</v>
      </c>
      <c r="D57" s="80">
        <v>4.1470000000000002</v>
      </c>
      <c r="E57" s="81">
        <v>0.20799999999999999</v>
      </c>
      <c r="F57" s="82">
        <v>0.02</v>
      </c>
      <c r="G57" s="318">
        <v>5.68</v>
      </c>
      <c r="H57" s="319" t="s">
        <v>595</v>
      </c>
      <c r="I57" s="320" t="s">
        <v>595</v>
      </c>
      <c r="J57" s="26" t="s">
        <v>595</v>
      </c>
      <c r="K57" s="1"/>
    </row>
    <row r="58" spans="1:11" ht="35.049999999999997" customHeight="1" x14ac:dyDescent="0.3">
      <c r="A58" s="317" t="s">
        <v>812</v>
      </c>
      <c r="B58" s="355" t="s">
        <v>480</v>
      </c>
      <c r="C58" s="326" t="s">
        <v>567</v>
      </c>
      <c r="D58" s="80">
        <v>4.1470000000000002</v>
      </c>
      <c r="E58" s="81">
        <v>0.20799999999999999</v>
      </c>
      <c r="F58" s="82">
        <v>0.02</v>
      </c>
      <c r="G58" s="319" t="s">
        <v>595</v>
      </c>
      <c r="H58" s="319" t="s">
        <v>595</v>
      </c>
      <c r="I58" s="320" t="s">
        <v>595</v>
      </c>
      <c r="J58" s="26" t="s">
        <v>595</v>
      </c>
      <c r="K58" s="1"/>
    </row>
    <row r="59" spans="1:11" ht="35.049999999999997" customHeight="1" x14ac:dyDescent="0.3">
      <c r="A59" s="317" t="s">
        <v>813</v>
      </c>
      <c r="B59" s="355" t="s">
        <v>480</v>
      </c>
      <c r="C59" s="326" t="s">
        <v>921</v>
      </c>
      <c r="D59" s="80">
        <v>3.758</v>
      </c>
      <c r="E59" s="81">
        <v>0.189</v>
      </c>
      <c r="F59" s="82">
        <v>1.7999999999999999E-2</v>
      </c>
      <c r="G59" s="318">
        <v>3.01</v>
      </c>
      <c r="H59" s="319" t="s">
        <v>595</v>
      </c>
      <c r="I59" s="320" t="s">
        <v>595</v>
      </c>
      <c r="J59" s="26" t="s">
        <v>595</v>
      </c>
      <c r="K59" s="1"/>
    </row>
    <row r="60" spans="1:11" ht="35.049999999999997" customHeight="1" x14ac:dyDescent="0.3">
      <c r="A60" s="317" t="s">
        <v>814</v>
      </c>
      <c r="B60" s="355" t="s">
        <v>480</v>
      </c>
      <c r="C60" s="326" t="s">
        <v>921</v>
      </c>
      <c r="D60" s="80">
        <v>3.758</v>
      </c>
      <c r="E60" s="81">
        <v>0.189</v>
      </c>
      <c r="F60" s="82">
        <v>1.7999999999999999E-2</v>
      </c>
      <c r="G60" s="318">
        <v>4.53</v>
      </c>
      <c r="H60" s="319" t="s">
        <v>595</v>
      </c>
      <c r="I60" s="320" t="s">
        <v>595</v>
      </c>
      <c r="J60" s="26" t="s">
        <v>595</v>
      </c>
      <c r="K60" s="1"/>
    </row>
    <row r="61" spans="1:11" ht="35.049999999999997" customHeight="1" x14ac:dyDescent="0.3">
      <c r="A61" s="317" t="s">
        <v>815</v>
      </c>
      <c r="B61" s="355" t="s">
        <v>480</v>
      </c>
      <c r="C61" s="326" t="s">
        <v>921</v>
      </c>
      <c r="D61" s="80">
        <v>3.758</v>
      </c>
      <c r="E61" s="81">
        <v>0.189</v>
      </c>
      <c r="F61" s="82">
        <v>1.7999999999999999E-2</v>
      </c>
      <c r="G61" s="318">
        <v>12.06</v>
      </c>
      <c r="H61" s="319" t="s">
        <v>595</v>
      </c>
      <c r="I61" s="320" t="s">
        <v>595</v>
      </c>
      <c r="J61" s="26" t="s">
        <v>595</v>
      </c>
      <c r="K61" s="1"/>
    </row>
    <row r="62" spans="1:11" ht="35.049999999999997" customHeight="1" x14ac:dyDescent="0.3">
      <c r="A62" s="317" t="s">
        <v>816</v>
      </c>
      <c r="B62" s="355" t="s">
        <v>480</v>
      </c>
      <c r="C62" s="326" t="s">
        <v>921</v>
      </c>
      <c r="D62" s="80">
        <v>3.758</v>
      </c>
      <c r="E62" s="81">
        <v>0.189</v>
      </c>
      <c r="F62" s="82">
        <v>1.7999999999999999E-2</v>
      </c>
      <c r="G62" s="318">
        <v>24.72</v>
      </c>
      <c r="H62" s="319" t="s">
        <v>595</v>
      </c>
      <c r="I62" s="320" t="s">
        <v>595</v>
      </c>
      <c r="J62" s="26" t="s">
        <v>595</v>
      </c>
      <c r="K62" s="1"/>
    </row>
    <row r="63" spans="1:11" ht="35.049999999999997" customHeight="1" x14ac:dyDescent="0.3">
      <c r="A63" s="317" t="s">
        <v>817</v>
      </c>
      <c r="B63" s="355" t="s">
        <v>480</v>
      </c>
      <c r="C63" s="326" t="s">
        <v>921</v>
      </c>
      <c r="D63" s="80">
        <v>3.758</v>
      </c>
      <c r="E63" s="81">
        <v>0.189</v>
      </c>
      <c r="F63" s="82">
        <v>1.7999999999999999E-2</v>
      </c>
      <c r="G63" s="318">
        <v>73.08</v>
      </c>
      <c r="H63" s="319" t="s">
        <v>595</v>
      </c>
      <c r="I63" s="320" t="s">
        <v>595</v>
      </c>
      <c r="J63" s="26" t="s">
        <v>595</v>
      </c>
      <c r="K63" s="1"/>
    </row>
    <row r="64" spans="1:11" ht="35.049999999999997" customHeight="1" x14ac:dyDescent="0.3">
      <c r="A64" s="317" t="s">
        <v>578</v>
      </c>
      <c r="B64" s="355" t="s">
        <v>480</v>
      </c>
      <c r="C64" s="326" t="s">
        <v>569</v>
      </c>
      <c r="D64" s="80">
        <v>3.758</v>
      </c>
      <c r="E64" s="81">
        <v>0.189</v>
      </c>
      <c r="F64" s="82">
        <v>1.7999999999999999E-2</v>
      </c>
      <c r="G64" s="319" t="s">
        <v>595</v>
      </c>
      <c r="H64" s="319" t="s">
        <v>595</v>
      </c>
      <c r="I64" s="320" t="s">
        <v>595</v>
      </c>
      <c r="J64" s="26" t="s">
        <v>595</v>
      </c>
      <c r="K64" s="1"/>
    </row>
    <row r="65" spans="1:11" ht="35.049999999999997" customHeight="1" x14ac:dyDescent="0.3">
      <c r="A65" s="317" t="s">
        <v>818</v>
      </c>
      <c r="B65" s="355" t="s">
        <v>480</v>
      </c>
      <c r="C65" s="326">
        <v>0</v>
      </c>
      <c r="D65" s="80">
        <v>2.42</v>
      </c>
      <c r="E65" s="81">
        <v>0.11</v>
      </c>
      <c r="F65" s="82">
        <v>0.01</v>
      </c>
      <c r="G65" s="318">
        <v>4.16</v>
      </c>
      <c r="H65" s="318">
        <v>1.1499999999999999</v>
      </c>
      <c r="I65" s="321">
        <v>2.39</v>
      </c>
      <c r="J65" s="25">
        <v>3.4000000000000002E-2</v>
      </c>
      <c r="K65" s="1"/>
    </row>
    <row r="66" spans="1:11" ht="35.049999999999997" customHeight="1" x14ac:dyDescent="0.3">
      <c r="A66" s="317" t="s">
        <v>819</v>
      </c>
      <c r="B66" s="355" t="s">
        <v>480</v>
      </c>
      <c r="C66" s="326">
        <v>0</v>
      </c>
      <c r="D66" s="80">
        <v>2.42</v>
      </c>
      <c r="E66" s="81">
        <v>0.11</v>
      </c>
      <c r="F66" s="82">
        <v>0.01</v>
      </c>
      <c r="G66" s="318">
        <v>102.42</v>
      </c>
      <c r="H66" s="318">
        <v>1.1499999999999999</v>
      </c>
      <c r="I66" s="321">
        <v>2.39</v>
      </c>
      <c r="J66" s="25">
        <v>3.4000000000000002E-2</v>
      </c>
      <c r="K66" s="1"/>
    </row>
    <row r="67" spans="1:11" ht="35.049999999999997" customHeight="1" x14ac:dyDescent="0.3">
      <c r="A67" s="317" t="s">
        <v>820</v>
      </c>
      <c r="B67" s="355" t="s">
        <v>480</v>
      </c>
      <c r="C67" s="326">
        <v>0</v>
      </c>
      <c r="D67" s="80">
        <v>2.42</v>
      </c>
      <c r="E67" s="81">
        <v>0.11</v>
      </c>
      <c r="F67" s="82">
        <v>0.01</v>
      </c>
      <c r="G67" s="318">
        <v>198.87</v>
      </c>
      <c r="H67" s="318">
        <v>1.1499999999999999</v>
      </c>
      <c r="I67" s="321">
        <v>2.39</v>
      </c>
      <c r="J67" s="25">
        <v>3.4000000000000002E-2</v>
      </c>
      <c r="K67" s="1"/>
    </row>
    <row r="68" spans="1:11" ht="35.049999999999997" customHeight="1" x14ac:dyDescent="0.3">
      <c r="A68" s="317" t="s">
        <v>821</v>
      </c>
      <c r="B68" s="355" t="s">
        <v>480</v>
      </c>
      <c r="C68" s="326">
        <v>0</v>
      </c>
      <c r="D68" s="80">
        <v>2.42</v>
      </c>
      <c r="E68" s="81">
        <v>0.11</v>
      </c>
      <c r="F68" s="82">
        <v>0.01</v>
      </c>
      <c r="G68" s="318">
        <v>319.36</v>
      </c>
      <c r="H68" s="318">
        <v>1.1499999999999999</v>
      </c>
      <c r="I68" s="321">
        <v>2.39</v>
      </c>
      <c r="J68" s="25">
        <v>3.4000000000000002E-2</v>
      </c>
      <c r="K68" s="1"/>
    </row>
    <row r="69" spans="1:11" ht="35.049999999999997" customHeight="1" x14ac:dyDescent="0.3">
      <c r="A69" s="317" t="s">
        <v>822</v>
      </c>
      <c r="B69" s="355" t="s">
        <v>480</v>
      </c>
      <c r="C69" s="326">
        <v>0</v>
      </c>
      <c r="D69" s="80">
        <v>2.42</v>
      </c>
      <c r="E69" s="81">
        <v>0.11</v>
      </c>
      <c r="F69" s="82">
        <v>0.01</v>
      </c>
      <c r="G69" s="318">
        <v>696.91</v>
      </c>
      <c r="H69" s="318">
        <v>1.1499999999999999</v>
      </c>
      <c r="I69" s="321">
        <v>2.39</v>
      </c>
      <c r="J69" s="25">
        <v>3.4000000000000002E-2</v>
      </c>
      <c r="K69" s="1"/>
    </row>
    <row r="70" spans="1:11" ht="35.049999999999997" customHeight="1" x14ac:dyDescent="0.3">
      <c r="A70" s="317" t="s">
        <v>823</v>
      </c>
      <c r="B70" s="355" t="s">
        <v>480</v>
      </c>
      <c r="C70" s="326">
        <v>0</v>
      </c>
      <c r="D70" s="80">
        <v>3.0640000000000001</v>
      </c>
      <c r="E70" s="81">
        <v>0.11</v>
      </c>
      <c r="F70" s="82">
        <v>0.01</v>
      </c>
      <c r="G70" s="318">
        <v>5.25</v>
      </c>
      <c r="H70" s="318">
        <v>1.69</v>
      </c>
      <c r="I70" s="321">
        <v>3.21</v>
      </c>
      <c r="J70" s="25">
        <v>3.6999999999999998E-2</v>
      </c>
      <c r="K70" s="1"/>
    </row>
    <row r="71" spans="1:11" ht="35.049999999999997" customHeight="1" x14ac:dyDescent="0.3">
      <c r="A71" s="317" t="s">
        <v>824</v>
      </c>
      <c r="B71" s="355" t="s">
        <v>480</v>
      </c>
      <c r="C71" s="326">
        <v>0</v>
      </c>
      <c r="D71" s="80">
        <v>3.0640000000000001</v>
      </c>
      <c r="E71" s="81">
        <v>0.11</v>
      </c>
      <c r="F71" s="82">
        <v>0.01</v>
      </c>
      <c r="G71" s="318">
        <v>164.85</v>
      </c>
      <c r="H71" s="318">
        <v>1.69</v>
      </c>
      <c r="I71" s="321">
        <v>3.21</v>
      </c>
      <c r="J71" s="25">
        <v>3.6999999999999998E-2</v>
      </c>
      <c r="K71" s="1"/>
    </row>
    <row r="72" spans="1:11" ht="35.049999999999997" customHeight="1" x14ac:dyDescent="0.3">
      <c r="A72" s="317" t="s">
        <v>825</v>
      </c>
      <c r="B72" s="355" t="s">
        <v>480</v>
      </c>
      <c r="C72" s="326">
        <v>0</v>
      </c>
      <c r="D72" s="80">
        <v>3.0640000000000001</v>
      </c>
      <c r="E72" s="81">
        <v>0.11</v>
      </c>
      <c r="F72" s="82">
        <v>0.01</v>
      </c>
      <c r="G72" s="318">
        <v>321.52</v>
      </c>
      <c r="H72" s="318">
        <v>1.69</v>
      </c>
      <c r="I72" s="321">
        <v>3.21</v>
      </c>
      <c r="J72" s="25">
        <v>3.6999999999999998E-2</v>
      </c>
      <c r="K72" s="1"/>
    </row>
    <row r="73" spans="1:11" ht="35.049999999999997" customHeight="1" x14ac:dyDescent="0.3">
      <c r="A73" s="317" t="s">
        <v>826</v>
      </c>
      <c r="B73" s="355" t="s">
        <v>480</v>
      </c>
      <c r="C73" s="326">
        <v>0</v>
      </c>
      <c r="D73" s="80">
        <v>3.0640000000000001</v>
      </c>
      <c r="E73" s="81">
        <v>0.11</v>
      </c>
      <c r="F73" s="82">
        <v>0.01</v>
      </c>
      <c r="G73" s="318">
        <v>517.22</v>
      </c>
      <c r="H73" s="318">
        <v>1.69</v>
      </c>
      <c r="I73" s="321">
        <v>3.21</v>
      </c>
      <c r="J73" s="25">
        <v>3.6999999999999998E-2</v>
      </c>
      <c r="K73" s="1"/>
    </row>
    <row r="74" spans="1:11" ht="35.049999999999997" customHeight="1" x14ac:dyDescent="0.3">
      <c r="A74" s="317" t="s">
        <v>827</v>
      </c>
      <c r="B74" s="355" t="s">
        <v>480</v>
      </c>
      <c r="C74" s="326">
        <v>0</v>
      </c>
      <c r="D74" s="80">
        <v>3.0640000000000001</v>
      </c>
      <c r="E74" s="81">
        <v>0.11</v>
      </c>
      <c r="F74" s="82">
        <v>0.01</v>
      </c>
      <c r="G74" s="318">
        <v>1130.49</v>
      </c>
      <c r="H74" s="318">
        <v>1.69</v>
      </c>
      <c r="I74" s="321">
        <v>3.21</v>
      </c>
      <c r="J74" s="25">
        <v>3.6999999999999998E-2</v>
      </c>
      <c r="K74" s="1"/>
    </row>
    <row r="75" spans="1:11" ht="35.049999999999997" customHeight="1" x14ac:dyDescent="0.3">
      <c r="A75" s="317" t="s">
        <v>828</v>
      </c>
      <c r="B75" s="355" t="s">
        <v>480</v>
      </c>
      <c r="C75" s="326">
        <v>0</v>
      </c>
      <c r="D75" s="80">
        <v>2.645</v>
      </c>
      <c r="E75" s="81">
        <v>7.1999999999999995E-2</v>
      </c>
      <c r="F75" s="82">
        <v>6.0000000000000001E-3</v>
      </c>
      <c r="G75" s="318">
        <v>56.19</v>
      </c>
      <c r="H75" s="318">
        <v>1.69</v>
      </c>
      <c r="I75" s="321">
        <v>3.73</v>
      </c>
      <c r="J75" s="25">
        <v>2.9000000000000001E-2</v>
      </c>
      <c r="K75" s="1"/>
    </row>
    <row r="76" spans="1:11" ht="35.049999999999997" customHeight="1" x14ac:dyDescent="0.3">
      <c r="A76" s="317" t="s">
        <v>829</v>
      </c>
      <c r="B76" s="355" t="s">
        <v>480</v>
      </c>
      <c r="C76" s="326">
        <v>0</v>
      </c>
      <c r="D76" s="80">
        <v>2.645</v>
      </c>
      <c r="E76" s="81">
        <v>7.1999999999999995E-2</v>
      </c>
      <c r="F76" s="82">
        <v>6.0000000000000001E-3</v>
      </c>
      <c r="G76" s="318">
        <v>931.06</v>
      </c>
      <c r="H76" s="318">
        <v>1.69</v>
      </c>
      <c r="I76" s="321">
        <v>3.73</v>
      </c>
      <c r="J76" s="25">
        <v>2.9000000000000001E-2</v>
      </c>
      <c r="K76" s="1"/>
    </row>
    <row r="77" spans="1:11" ht="35.049999999999997" customHeight="1" x14ac:dyDescent="0.3">
      <c r="A77" s="317" t="s">
        <v>830</v>
      </c>
      <c r="B77" s="355" t="s">
        <v>480</v>
      </c>
      <c r="C77" s="326">
        <v>0</v>
      </c>
      <c r="D77" s="80">
        <v>2.645</v>
      </c>
      <c r="E77" s="81">
        <v>7.1999999999999995E-2</v>
      </c>
      <c r="F77" s="82">
        <v>6.0000000000000001E-3</v>
      </c>
      <c r="G77" s="318">
        <v>3339.49</v>
      </c>
      <c r="H77" s="318">
        <v>1.69</v>
      </c>
      <c r="I77" s="321">
        <v>3.73</v>
      </c>
      <c r="J77" s="25">
        <v>2.9000000000000001E-2</v>
      </c>
      <c r="K77" s="1"/>
    </row>
    <row r="78" spans="1:11" ht="35.049999999999997" customHeight="1" x14ac:dyDescent="0.3">
      <c r="A78" s="317" t="s">
        <v>831</v>
      </c>
      <c r="B78" s="355" t="s">
        <v>480</v>
      </c>
      <c r="C78" s="326">
        <v>0</v>
      </c>
      <c r="D78" s="80">
        <v>2.645</v>
      </c>
      <c r="E78" s="81">
        <v>7.1999999999999995E-2</v>
      </c>
      <c r="F78" s="82">
        <v>6.0000000000000001E-3</v>
      </c>
      <c r="G78" s="318">
        <v>6980.4</v>
      </c>
      <c r="H78" s="318">
        <v>1.69</v>
      </c>
      <c r="I78" s="321">
        <v>3.73</v>
      </c>
      <c r="J78" s="25">
        <v>2.9000000000000001E-2</v>
      </c>
      <c r="K78" s="1"/>
    </row>
    <row r="79" spans="1:11" ht="35.049999999999997" customHeight="1" x14ac:dyDescent="0.3">
      <c r="A79" s="317" t="s">
        <v>832</v>
      </c>
      <c r="B79" s="355" t="s">
        <v>480</v>
      </c>
      <c r="C79" s="326">
        <v>0</v>
      </c>
      <c r="D79" s="80">
        <v>2.645</v>
      </c>
      <c r="E79" s="81">
        <v>7.1999999999999995E-2</v>
      </c>
      <c r="F79" s="82">
        <v>6.0000000000000001E-3</v>
      </c>
      <c r="G79" s="318">
        <v>17697.939999999999</v>
      </c>
      <c r="H79" s="318">
        <v>1.69</v>
      </c>
      <c r="I79" s="321">
        <v>3.73</v>
      </c>
      <c r="J79" s="25">
        <v>2.9000000000000001E-2</v>
      </c>
      <c r="K79" s="1"/>
    </row>
    <row r="80" spans="1:11" ht="35.049999999999997" customHeight="1" x14ac:dyDescent="0.3">
      <c r="A80" s="317" t="s">
        <v>579</v>
      </c>
      <c r="B80" s="355" t="s">
        <v>480</v>
      </c>
      <c r="C80" s="326" t="s">
        <v>608</v>
      </c>
      <c r="D80" s="83">
        <v>10.971</v>
      </c>
      <c r="E80" s="84">
        <v>0.98399999999999999</v>
      </c>
      <c r="F80" s="82">
        <v>0.72</v>
      </c>
      <c r="G80" s="319" t="s">
        <v>595</v>
      </c>
      <c r="H80" s="319" t="s">
        <v>595</v>
      </c>
      <c r="I80" s="320" t="s">
        <v>595</v>
      </c>
      <c r="J80" s="26" t="s">
        <v>595</v>
      </c>
      <c r="K80" s="1"/>
    </row>
    <row r="81" spans="1:11" ht="35.049999999999997" customHeight="1" x14ac:dyDescent="0.3">
      <c r="A81" s="317" t="s">
        <v>682</v>
      </c>
      <c r="B81" s="355" t="s">
        <v>480</v>
      </c>
      <c r="C81" s="326">
        <v>0</v>
      </c>
      <c r="D81" s="80">
        <v>-4.0049999999999999</v>
      </c>
      <c r="E81" s="81">
        <v>-0.20100000000000001</v>
      </c>
      <c r="F81" s="82">
        <v>-1.9E-2</v>
      </c>
      <c r="G81" s="318">
        <v>0</v>
      </c>
      <c r="H81" s="319" t="s">
        <v>595</v>
      </c>
      <c r="I81" s="320" t="s">
        <v>595</v>
      </c>
      <c r="J81" s="26" t="s">
        <v>595</v>
      </c>
      <c r="K81" s="1"/>
    </row>
    <row r="82" spans="1:11" ht="35.049999999999997" customHeight="1" x14ac:dyDescent="0.3">
      <c r="A82" s="317" t="s">
        <v>683</v>
      </c>
      <c r="B82" s="355" t="s">
        <v>480</v>
      </c>
      <c r="C82" s="326">
        <v>0</v>
      </c>
      <c r="D82" s="80">
        <v>-4.2709999999999999</v>
      </c>
      <c r="E82" s="81">
        <v>-0.20200000000000001</v>
      </c>
      <c r="F82" s="82">
        <v>-1.9E-2</v>
      </c>
      <c r="G82" s="318">
        <v>0</v>
      </c>
      <c r="H82" s="319" t="s">
        <v>595</v>
      </c>
      <c r="I82" s="320" t="s">
        <v>595</v>
      </c>
      <c r="J82" s="26" t="s">
        <v>595</v>
      </c>
      <c r="K82" s="1"/>
    </row>
    <row r="83" spans="1:11" ht="35.049999999999997" customHeight="1" x14ac:dyDescent="0.3">
      <c r="A83" s="317" t="s">
        <v>684</v>
      </c>
      <c r="B83" s="355" t="s">
        <v>480</v>
      </c>
      <c r="C83" s="326">
        <v>0</v>
      </c>
      <c r="D83" s="80">
        <v>-4.0049999999999999</v>
      </c>
      <c r="E83" s="81">
        <v>-0.20100000000000001</v>
      </c>
      <c r="F83" s="82">
        <v>-1.9E-2</v>
      </c>
      <c r="G83" s="318">
        <v>0</v>
      </c>
      <c r="H83" s="319" t="s">
        <v>595</v>
      </c>
      <c r="I83" s="320" t="s">
        <v>595</v>
      </c>
      <c r="J83" s="25">
        <v>0.06</v>
      </c>
      <c r="K83" s="1"/>
    </row>
    <row r="84" spans="1:11" ht="35.049999999999997" customHeight="1" x14ac:dyDescent="0.3">
      <c r="A84" s="317" t="s">
        <v>685</v>
      </c>
      <c r="B84" s="355" t="s">
        <v>480</v>
      </c>
      <c r="C84" s="326">
        <v>0</v>
      </c>
      <c r="D84" s="80">
        <v>-4.2709999999999999</v>
      </c>
      <c r="E84" s="81">
        <v>-0.20200000000000001</v>
      </c>
      <c r="F84" s="82">
        <v>-1.9E-2</v>
      </c>
      <c r="G84" s="318">
        <v>0</v>
      </c>
      <c r="H84" s="319" t="s">
        <v>595</v>
      </c>
      <c r="I84" s="320" t="s">
        <v>595</v>
      </c>
      <c r="J84" s="25">
        <v>5.7000000000000002E-2</v>
      </c>
      <c r="K84" s="1"/>
    </row>
    <row r="85" spans="1:11" ht="35.049999999999997" customHeight="1" x14ac:dyDescent="0.3">
      <c r="A85" s="317" t="s">
        <v>686</v>
      </c>
      <c r="B85" s="355" t="s">
        <v>480</v>
      </c>
      <c r="C85" s="326">
        <v>0</v>
      </c>
      <c r="D85" s="80">
        <v>-5.2249999999999996</v>
      </c>
      <c r="E85" s="81">
        <v>-0.17100000000000001</v>
      </c>
      <c r="F85" s="82">
        <v>-1.6E-2</v>
      </c>
      <c r="G85" s="318">
        <v>63.76</v>
      </c>
      <c r="H85" s="319" t="s">
        <v>595</v>
      </c>
      <c r="I85" s="320" t="s">
        <v>595</v>
      </c>
      <c r="J85" s="25">
        <v>7.9000000000000001E-2</v>
      </c>
      <c r="K85" s="1"/>
    </row>
    <row r="86" spans="1:11" ht="35.049999999999997" customHeight="1" x14ac:dyDescent="0.3">
      <c r="A86" s="317" t="s">
        <v>833</v>
      </c>
      <c r="B86" s="355" t="s">
        <v>480</v>
      </c>
      <c r="C86" s="326" t="s">
        <v>566</v>
      </c>
      <c r="D86" s="80">
        <v>3.2240000000000002</v>
      </c>
      <c r="E86" s="81">
        <v>0.16200000000000001</v>
      </c>
      <c r="F86" s="82">
        <v>1.4999999999999999E-2</v>
      </c>
      <c r="G86" s="318">
        <v>4.45</v>
      </c>
      <c r="H86" s="319" t="s">
        <v>595</v>
      </c>
      <c r="I86" s="320" t="s">
        <v>595</v>
      </c>
      <c r="J86" s="26" t="s">
        <v>595</v>
      </c>
      <c r="K86" s="1"/>
    </row>
    <row r="87" spans="1:11" ht="35.049999999999997" customHeight="1" x14ac:dyDescent="0.3">
      <c r="A87" s="317" t="s">
        <v>834</v>
      </c>
      <c r="B87" s="355" t="s">
        <v>480</v>
      </c>
      <c r="C87" s="326" t="s">
        <v>567</v>
      </c>
      <c r="D87" s="80">
        <v>3.2240000000000002</v>
      </c>
      <c r="E87" s="81">
        <v>0.16200000000000001</v>
      </c>
      <c r="F87" s="82">
        <v>1.4999999999999999E-2</v>
      </c>
      <c r="G87" s="319" t="s">
        <v>595</v>
      </c>
      <c r="H87" s="319" t="s">
        <v>595</v>
      </c>
      <c r="I87" s="320" t="s">
        <v>595</v>
      </c>
      <c r="J87" s="26" t="s">
        <v>595</v>
      </c>
      <c r="K87" s="1"/>
    </row>
    <row r="88" spans="1:11" ht="35.049999999999997" customHeight="1" x14ac:dyDescent="0.3">
      <c r="A88" s="317" t="s">
        <v>835</v>
      </c>
      <c r="B88" s="355" t="s">
        <v>480</v>
      </c>
      <c r="C88" s="326" t="s">
        <v>921</v>
      </c>
      <c r="D88" s="80">
        <v>2.9209999999999998</v>
      </c>
      <c r="E88" s="81">
        <v>0.14699999999999999</v>
      </c>
      <c r="F88" s="82">
        <v>1.4E-2</v>
      </c>
      <c r="G88" s="318">
        <v>2.36</v>
      </c>
      <c r="H88" s="319" t="s">
        <v>595</v>
      </c>
      <c r="I88" s="320" t="s">
        <v>595</v>
      </c>
      <c r="J88" s="26" t="s">
        <v>595</v>
      </c>
      <c r="K88" s="1"/>
    </row>
    <row r="89" spans="1:11" ht="35.049999999999997" customHeight="1" x14ac:dyDescent="0.3">
      <c r="A89" s="317" t="s">
        <v>836</v>
      </c>
      <c r="B89" s="355" t="s">
        <v>480</v>
      </c>
      <c r="C89" s="326" t="s">
        <v>921</v>
      </c>
      <c r="D89" s="80">
        <v>2.9209999999999998</v>
      </c>
      <c r="E89" s="81">
        <v>0.14699999999999999</v>
      </c>
      <c r="F89" s="82">
        <v>1.4E-2</v>
      </c>
      <c r="G89" s="318">
        <v>3.54</v>
      </c>
      <c r="H89" s="319" t="s">
        <v>595</v>
      </c>
      <c r="I89" s="320" t="s">
        <v>595</v>
      </c>
      <c r="J89" s="26" t="s">
        <v>595</v>
      </c>
      <c r="K89" s="1"/>
    </row>
    <row r="90" spans="1:11" ht="35.049999999999997" customHeight="1" x14ac:dyDescent="0.3">
      <c r="A90" s="317" t="s">
        <v>837</v>
      </c>
      <c r="B90" s="355" t="s">
        <v>480</v>
      </c>
      <c r="C90" s="326" t="s">
        <v>921</v>
      </c>
      <c r="D90" s="80">
        <v>2.9209999999999998</v>
      </c>
      <c r="E90" s="81">
        <v>0.14699999999999999</v>
      </c>
      <c r="F90" s="82">
        <v>1.4E-2</v>
      </c>
      <c r="G90" s="318">
        <v>9.39</v>
      </c>
      <c r="H90" s="319" t="s">
        <v>595</v>
      </c>
      <c r="I90" s="320" t="s">
        <v>595</v>
      </c>
      <c r="J90" s="26" t="s">
        <v>595</v>
      </c>
      <c r="K90" s="1"/>
    </row>
    <row r="91" spans="1:11" ht="35.049999999999997" customHeight="1" x14ac:dyDescent="0.3">
      <c r="A91" s="317" t="s">
        <v>838</v>
      </c>
      <c r="B91" s="355" t="s">
        <v>480</v>
      </c>
      <c r="C91" s="326" t="s">
        <v>921</v>
      </c>
      <c r="D91" s="80">
        <v>2.9209999999999998</v>
      </c>
      <c r="E91" s="81">
        <v>0.14699999999999999</v>
      </c>
      <c r="F91" s="82">
        <v>1.4E-2</v>
      </c>
      <c r="G91" s="318">
        <v>19.239999999999998</v>
      </c>
      <c r="H91" s="319" t="s">
        <v>595</v>
      </c>
      <c r="I91" s="320" t="s">
        <v>595</v>
      </c>
      <c r="J91" s="26" t="s">
        <v>595</v>
      </c>
      <c r="K91" s="1"/>
    </row>
    <row r="92" spans="1:11" ht="35.049999999999997" customHeight="1" x14ac:dyDescent="0.3">
      <c r="A92" s="317" t="s">
        <v>839</v>
      </c>
      <c r="B92" s="355" t="s">
        <v>480</v>
      </c>
      <c r="C92" s="326" t="s">
        <v>921</v>
      </c>
      <c r="D92" s="80">
        <v>2.9209999999999998</v>
      </c>
      <c r="E92" s="81">
        <v>0.14699999999999999</v>
      </c>
      <c r="F92" s="82">
        <v>1.4E-2</v>
      </c>
      <c r="G92" s="318">
        <v>56.84</v>
      </c>
      <c r="H92" s="319" t="s">
        <v>595</v>
      </c>
      <c r="I92" s="320" t="s">
        <v>595</v>
      </c>
      <c r="J92" s="26" t="s">
        <v>595</v>
      </c>
      <c r="K92" s="1"/>
    </row>
    <row r="93" spans="1:11" ht="35.049999999999997" customHeight="1" x14ac:dyDescent="0.3">
      <c r="A93" s="317" t="s">
        <v>580</v>
      </c>
      <c r="B93" s="355" t="s">
        <v>480</v>
      </c>
      <c r="C93" s="326" t="s">
        <v>569</v>
      </c>
      <c r="D93" s="80">
        <v>2.9209999999999998</v>
      </c>
      <c r="E93" s="81">
        <v>0.14699999999999999</v>
      </c>
      <c r="F93" s="82">
        <v>1.4E-2</v>
      </c>
      <c r="G93" s="319" t="s">
        <v>595</v>
      </c>
      <c r="H93" s="319" t="s">
        <v>595</v>
      </c>
      <c r="I93" s="320" t="s">
        <v>595</v>
      </c>
      <c r="J93" s="26" t="s">
        <v>595</v>
      </c>
      <c r="K93" s="1"/>
    </row>
    <row r="94" spans="1:11" ht="35.049999999999997" customHeight="1" x14ac:dyDescent="0.3">
      <c r="A94" s="317" t="s">
        <v>840</v>
      </c>
      <c r="B94" s="355" t="s">
        <v>480</v>
      </c>
      <c r="C94" s="326">
        <v>0</v>
      </c>
      <c r="D94" s="80">
        <v>1.8819999999999999</v>
      </c>
      <c r="E94" s="81">
        <v>8.5999999999999993E-2</v>
      </c>
      <c r="F94" s="82">
        <v>8.0000000000000002E-3</v>
      </c>
      <c r="G94" s="318">
        <v>3.26</v>
      </c>
      <c r="H94" s="318">
        <v>0.89</v>
      </c>
      <c r="I94" s="321">
        <v>1.86</v>
      </c>
      <c r="J94" s="25">
        <v>2.5999999999999999E-2</v>
      </c>
      <c r="K94" s="1"/>
    </row>
    <row r="95" spans="1:11" ht="35.049999999999997" customHeight="1" x14ac:dyDescent="0.3">
      <c r="A95" s="317" t="s">
        <v>841</v>
      </c>
      <c r="B95" s="355" t="s">
        <v>480</v>
      </c>
      <c r="C95" s="326">
        <v>0</v>
      </c>
      <c r="D95" s="80">
        <v>1.8819999999999999</v>
      </c>
      <c r="E95" s="81">
        <v>8.5999999999999993E-2</v>
      </c>
      <c r="F95" s="82">
        <v>8.0000000000000002E-3</v>
      </c>
      <c r="G95" s="318">
        <v>79.650000000000006</v>
      </c>
      <c r="H95" s="318">
        <v>0.89</v>
      </c>
      <c r="I95" s="321">
        <v>1.86</v>
      </c>
      <c r="J95" s="25">
        <v>2.5999999999999999E-2</v>
      </c>
      <c r="K95" s="1"/>
    </row>
    <row r="96" spans="1:11" ht="35.049999999999997" customHeight="1" x14ac:dyDescent="0.3">
      <c r="A96" s="317" t="s">
        <v>842</v>
      </c>
      <c r="B96" s="355" t="s">
        <v>480</v>
      </c>
      <c r="C96" s="326">
        <v>0</v>
      </c>
      <c r="D96" s="80">
        <v>1.8819999999999999</v>
      </c>
      <c r="E96" s="81">
        <v>8.5999999999999993E-2</v>
      </c>
      <c r="F96" s="82">
        <v>8.0000000000000002E-3</v>
      </c>
      <c r="G96" s="318">
        <v>154.63</v>
      </c>
      <c r="H96" s="318">
        <v>0.89</v>
      </c>
      <c r="I96" s="321">
        <v>1.86</v>
      </c>
      <c r="J96" s="25">
        <v>2.5999999999999999E-2</v>
      </c>
      <c r="K96" s="1"/>
    </row>
    <row r="97" spans="1:11" ht="35.049999999999997" customHeight="1" x14ac:dyDescent="0.3">
      <c r="A97" s="317" t="s">
        <v>843</v>
      </c>
      <c r="B97" s="355" t="s">
        <v>480</v>
      </c>
      <c r="C97" s="326">
        <v>0</v>
      </c>
      <c r="D97" s="80">
        <v>1.8819999999999999</v>
      </c>
      <c r="E97" s="81">
        <v>8.5999999999999993E-2</v>
      </c>
      <c r="F97" s="82">
        <v>8.0000000000000002E-3</v>
      </c>
      <c r="G97" s="318">
        <v>248.31</v>
      </c>
      <c r="H97" s="318">
        <v>0.89</v>
      </c>
      <c r="I97" s="321">
        <v>1.86</v>
      </c>
      <c r="J97" s="25">
        <v>2.5999999999999999E-2</v>
      </c>
      <c r="K97" s="1"/>
    </row>
    <row r="98" spans="1:11" ht="35.049999999999997" customHeight="1" x14ac:dyDescent="0.3">
      <c r="A98" s="317" t="s">
        <v>844</v>
      </c>
      <c r="B98" s="355" t="s">
        <v>480</v>
      </c>
      <c r="C98" s="326">
        <v>0</v>
      </c>
      <c r="D98" s="80">
        <v>1.8819999999999999</v>
      </c>
      <c r="E98" s="81">
        <v>8.5999999999999993E-2</v>
      </c>
      <c r="F98" s="82">
        <v>8.0000000000000002E-3</v>
      </c>
      <c r="G98" s="318">
        <v>541.84</v>
      </c>
      <c r="H98" s="318">
        <v>0.89</v>
      </c>
      <c r="I98" s="321">
        <v>1.86</v>
      </c>
      <c r="J98" s="25">
        <v>2.5999999999999999E-2</v>
      </c>
      <c r="K98" s="1"/>
    </row>
    <row r="99" spans="1:11" ht="35.049999999999997" customHeight="1" x14ac:dyDescent="0.3">
      <c r="A99" s="317" t="s">
        <v>845</v>
      </c>
      <c r="B99" s="355" t="s">
        <v>480</v>
      </c>
      <c r="C99" s="326">
        <v>0</v>
      </c>
      <c r="D99" s="80">
        <v>2.3820000000000001</v>
      </c>
      <c r="E99" s="81">
        <v>8.5999999999999993E-2</v>
      </c>
      <c r="F99" s="82">
        <v>8.0000000000000002E-3</v>
      </c>
      <c r="G99" s="318">
        <v>4.1100000000000003</v>
      </c>
      <c r="H99" s="318">
        <v>1.31</v>
      </c>
      <c r="I99" s="321">
        <v>2.5</v>
      </c>
      <c r="J99" s="25">
        <v>2.9000000000000001E-2</v>
      </c>
      <c r="K99" s="1"/>
    </row>
    <row r="100" spans="1:11" ht="35.049999999999997" customHeight="1" x14ac:dyDescent="0.3">
      <c r="A100" s="317" t="s">
        <v>846</v>
      </c>
      <c r="B100" s="355" t="s">
        <v>480</v>
      </c>
      <c r="C100" s="326">
        <v>0</v>
      </c>
      <c r="D100" s="80">
        <v>2.3820000000000001</v>
      </c>
      <c r="E100" s="81">
        <v>8.5999999999999993E-2</v>
      </c>
      <c r="F100" s="82">
        <v>8.0000000000000002E-3</v>
      </c>
      <c r="G100" s="318">
        <v>128.19</v>
      </c>
      <c r="H100" s="318">
        <v>1.31</v>
      </c>
      <c r="I100" s="321">
        <v>2.5</v>
      </c>
      <c r="J100" s="25">
        <v>2.9000000000000001E-2</v>
      </c>
      <c r="K100" s="1"/>
    </row>
    <row r="101" spans="1:11" ht="35.049999999999997" customHeight="1" x14ac:dyDescent="0.3">
      <c r="A101" s="317" t="s">
        <v>847</v>
      </c>
      <c r="B101" s="355" t="s">
        <v>480</v>
      </c>
      <c r="C101" s="326">
        <v>0</v>
      </c>
      <c r="D101" s="80">
        <v>2.3820000000000001</v>
      </c>
      <c r="E101" s="81">
        <v>8.5999999999999993E-2</v>
      </c>
      <c r="F101" s="82">
        <v>8.0000000000000002E-3</v>
      </c>
      <c r="G101" s="318">
        <v>249.99</v>
      </c>
      <c r="H101" s="318">
        <v>1.31</v>
      </c>
      <c r="I101" s="321">
        <v>2.5</v>
      </c>
      <c r="J101" s="25">
        <v>2.9000000000000001E-2</v>
      </c>
      <c r="K101" s="1"/>
    </row>
    <row r="102" spans="1:11" ht="35.049999999999997" customHeight="1" x14ac:dyDescent="0.3">
      <c r="A102" s="317" t="s">
        <v>848</v>
      </c>
      <c r="B102" s="355" t="s">
        <v>480</v>
      </c>
      <c r="C102" s="326">
        <v>0</v>
      </c>
      <c r="D102" s="80">
        <v>2.3820000000000001</v>
      </c>
      <c r="E102" s="81">
        <v>8.5999999999999993E-2</v>
      </c>
      <c r="F102" s="82">
        <v>8.0000000000000002E-3</v>
      </c>
      <c r="G102" s="318">
        <v>402.14</v>
      </c>
      <c r="H102" s="318">
        <v>1.31</v>
      </c>
      <c r="I102" s="321">
        <v>2.5</v>
      </c>
      <c r="J102" s="25">
        <v>2.9000000000000001E-2</v>
      </c>
      <c r="K102" s="1"/>
    </row>
    <row r="103" spans="1:11" ht="35.049999999999997" customHeight="1" x14ac:dyDescent="0.3">
      <c r="A103" s="317" t="s">
        <v>849</v>
      </c>
      <c r="B103" s="355" t="s">
        <v>480</v>
      </c>
      <c r="C103" s="326">
        <v>0</v>
      </c>
      <c r="D103" s="80">
        <v>2.3820000000000001</v>
      </c>
      <c r="E103" s="81">
        <v>8.5999999999999993E-2</v>
      </c>
      <c r="F103" s="82">
        <v>8.0000000000000002E-3</v>
      </c>
      <c r="G103" s="318">
        <v>878.92</v>
      </c>
      <c r="H103" s="318">
        <v>1.31</v>
      </c>
      <c r="I103" s="321">
        <v>2.5</v>
      </c>
      <c r="J103" s="25">
        <v>2.9000000000000001E-2</v>
      </c>
      <c r="K103" s="1"/>
    </row>
    <row r="104" spans="1:11" ht="35.049999999999997" customHeight="1" x14ac:dyDescent="0.3">
      <c r="A104" s="317" t="s">
        <v>850</v>
      </c>
      <c r="B104" s="355" t="s">
        <v>480</v>
      </c>
      <c r="C104" s="326">
        <v>0</v>
      </c>
      <c r="D104" s="80">
        <v>2.056</v>
      </c>
      <c r="E104" s="81">
        <v>5.6000000000000001E-2</v>
      </c>
      <c r="F104" s="82">
        <v>5.0000000000000001E-3</v>
      </c>
      <c r="G104" s="318">
        <v>43.7</v>
      </c>
      <c r="H104" s="318">
        <v>1.31</v>
      </c>
      <c r="I104" s="321">
        <v>2.9</v>
      </c>
      <c r="J104" s="25">
        <v>2.3E-2</v>
      </c>
      <c r="K104" s="1"/>
    </row>
    <row r="105" spans="1:11" ht="35.049999999999997" customHeight="1" x14ac:dyDescent="0.3">
      <c r="A105" s="317" t="s">
        <v>851</v>
      </c>
      <c r="B105" s="355" t="s">
        <v>480</v>
      </c>
      <c r="C105" s="326">
        <v>0</v>
      </c>
      <c r="D105" s="80">
        <v>2.056</v>
      </c>
      <c r="E105" s="81">
        <v>5.6000000000000001E-2</v>
      </c>
      <c r="F105" s="82">
        <v>5.0000000000000001E-3</v>
      </c>
      <c r="G105" s="318">
        <v>723.88</v>
      </c>
      <c r="H105" s="318">
        <v>1.31</v>
      </c>
      <c r="I105" s="321">
        <v>2.9</v>
      </c>
      <c r="J105" s="25">
        <v>2.3E-2</v>
      </c>
      <c r="K105" s="1"/>
    </row>
    <row r="106" spans="1:11" ht="35.049999999999997" customHeight="1" x14ac:dyDescent="0.3">
      <c r="A106" s="317" t="s">
        <v>852</v>
      </c>
      <c r="B106" s="355" t="s">
        <v>480</v>
      </c>
      <c r="C106" s="326">
        <v>0</v>
      </c>
      <c r="D106" s="80">
        <v>2.056</v>
      </c>
      <c r="E106" s="81">
        <v>5.6000000000000001E-2</v>
      </c>
      <c r="F106" s="82">
        <v>5.0000000000000001E-3</v>
      </c>
      <c r="G106" s="318">
        <v>2596.31</v>
      </c>
      <c r="H106" s="318">
        <v>1.31</v>
      </c>
      <c r="I106" s="321">
        <v>2.9</v>
      </c>
      <c r="J106" s="25">
        <v>2.3E-2</v>
      </c>
      <c r="K106" s="1"/>
    </row>
    <row r="107" spans="1:11" ht="35.049999999999997" customHeight="1" x14ac:dyDescent="0.3">
      <c r="A107" s="317" t="s">
        <v>853</v>
      </c>
      <c r="B107" s="355" t="s">
        <v>480</v>
      </c>
      <c r="C107" s="326">
        <v>0</v>
      </c>
      <c r="D107" s="80">
        <v>2.056</v>
      </c>
      <c r="E107" s="81">
        <v>5.6000000000000001E-2</v>
      </c>
      <c r="F107" s="82">
        <v>5.0000000000000001E-3</v>
      </c>
      <c r="G107" s="318">
        <v>5426.93</v>
      </c>
      <c r="H107" s="318">
        <v>1.31</v>
      </c>
      <c r="I107" s="321">
        <v>2.9</v>
      </c>
      <c r="J107" s="25">
        <v>2.3E-2</v>
      </c>
      <c r="K107" s="1"/>
    </row>
    <row r="108" spans="1:11" ht="35.049999999999997" customHeight="1" x14ac:dyDescent="0.3">
      <c r="A108" s="317" t="s">
        <v>854</v>
      </c>
      <c r="B108" s="355" t="s">
        <v>480</v>
      </c>
      <c r="C108" s="326">
        <v>0</v>
      </c>
      <c r="D108" s="80">
        <v>2.056</v>
      </c>
      <c r="E108" s="81">
        <v>5.6000000000000001E-2</v>
      </c>
      <c r="F108" s="82">
        <v>5.0000000000000001E-3</v>
      </c>
      <c r="G108" s="318">
        <v>13759.27</v>
      </c>
      <c r="H108" s="318">
        <v>1.31</v>
      </c>
      <c r="I108" s="321">
        <v>2.9</v>
      </c>
      <c r="J108" s="25">
        <v>2.3E-2</v>
      </c>
      <c r="K108" s="1"/>
    </row>
    <row r="109" spans="1:11" ht="35.049999999999997" customHeight="1" x14ac:dyDescent="0.3">
      <c r="A109" s="317" t="s">
        <v>581</v>
      </c>
      <c r="B109" s="355" t="s">
        <v>480</v>
      </c>
      <c r="C109" s="326" t="s">
        <v>608</v>
      </c>
      <c r="D109" s="83">
        <v>8.5289999999999999</v>
      </c>
      <c r="E109" s="84">
        <v>0.76500000000000001</v>
      </c>
      <c r="F109" s="82">
        <v>0.55900000000000005</v>
      </c>
      <c r="G109" s="319" t="s">
        <v>595</v>
      </c>
      <c r="H109" s="319" t="s">
        <v>595</v>
      </c>
      <c r="I109" s="320" t="s">
        <v>595</v>
      </c>
      <c r="J109" s="26" t="s">
        <v>595</v>
      </c>
      <c r="K109" s="1"/>
    </row>
    <row r="110" spans="1:11" ht="35.049999999999997" customHeight="1" x14ac:dyDescent="0.3">
      <c r="A110" s="317" t="s">
        <v>687</v>
      </c>
      <c r="B110" s="355" t="s">
        <v>480</v>
      </c>
      <c r="C110" s="326">
        <v>0</v>
      </c>
      <c r="D110" s="80">
        <v>-3.1139999999999999</v>
      </c>
      <c r="E110" s="81">
        <v>-0.156</v>
      </c>
      <c r="F110" s="82">
        <v>-1.4999999999999999E-2</v>
      </c>
      <c r="G110" s="318">
        <v>0</v>
      </c>
      <c r="H110" s="319" t="s">
        <v>595</v>
      </c>
      <c r="I110" s="320" t="s">
        <v>595</v>
      </c>
      <c r="J110" s="26" t="s">
        <v>595</v>
      </c>
      <c r="K110" s="1"/>
    </row>
    <row r="111" spans="1:11" ht="35.049999999999997" customHeight="1" x14ac:dyDescent="0.3">
      <c r="A111" s="317" t="s">
        <v>688</v>
      </c>
      <c r="B111" s="355" t="s">
        <v>480</v>
      </c>
      <c r="C111" s="326">
        <v>0</v>
      </c>
      <c r="D111" s="80">
        <v>-3.32</v>
      </c>
      <c r="E111" s="81">
        <v>-0.157</v>
      </c>
      <c r="F111" s="82">
        <v>-1.4999999999999999E-2</v>
      </c>
      <c r="G111" s="318">
        <v>0</v>
      </c>
      <c r="H111" s="319" t="s">
        <v>595</v>
      </c>
      <c r="I111" s="320" t="s">
        <v>595</v>
      </c>
      <c r="J111" s="26" t="s">
        <v>595</v>
      </c>
      <c r="K111" s="1"/>
    </row>
    <row r="112" spans="1:11" ht="35.049999999999997" customHeight="1" x14ac:dyDescent="0.3">
      <c r="A112" s="317" t="s">
        <v>689</v>
      </c>
      <c r="B112" s="355" t="s">
        <v>480</v>
      </c>
      <c r="C112" s="326">
        <v>0</v>
      </c>
      <c r="D112" s="80">
        <v>-3.1139999999999999</v>
      </c>
      <c r="E112" s="81">
        <v>-0.156</v>
      </c>
      <c r="F112" s="82">
        <v>-1.4999999999999999E-2</v>
      </c>
      <c r="G112" s="318">
        <v>0</v>
      </c>
      <c r="H112" s="319" t="s">
        <v>595</v>
      </c>
      <c r="I112" s="320" t="s">
        <v>595</v>
      </c>
      <c r="J112" s="25">
        <v>4.7E-2</v>
      </c>
      <c r="K112" s="1"/>
    </row>
    <row r="113" spans="1:11" ht="35.049999999999997" customHeight="1" x14ac:dyDescent="0.3">
      <c r="A113" s="317" t="s">
        <v>690</v>
      </c>
      <c r="B113" s="355" t="s">
        <v>480</v>
      </c>
      <c r="C113" s="326">
        <v>0</v>
      </c>
      <c r="D113" s="80">
        <v>-3.32</v>
      </c>
      <c r="E113" s="81">
        <v>-0.157</v>
      </c>
      <c r="F113" s="82">
        <v>-1.4999999999999999E-2</v>
      </c>
      <c r="G113" s="318">
        <v>0</v>
      </c>
      <c r="H113" s="319" t="s">
        <v>595</v>
      </c>
      <c r="I113" s="320" t="s">
        <v>595</v>
      </c>
      <c r="J113" s="25">
        <v>4.3999999999999997E-2</v>
      </c>
      <c r="K113" s="1"/>
    </row>
    <row r="114" spans="1:11" ht="35.049999999999997" customHeight="1" x14ac:dyDescent="0.3">
      <c r="A114" s="317" t="s">
        <v>691</v>
      </c>
      <c r="B114" s="355" t="s">
        <v>480</v>
      </c>
      <c r="C114" s="326">
        <v>0</v>
      </c>
      <c r="D114" s="80">
        <v>-4.0620000000000003</v>
      </c>
      <c r="E114" s="81">
        <v>-0.13300000000000001</v>
      </c>
      <c r="F114" s="82">
        <v>-1.2E-2</v>
      </c>
      <c r="G114" s="318">
        <v>49.57</v>
      </c>
      <c r="H114" s="319" t="s">
        <v>595</v>
      </c>
      <c r="I114" s="320" t="s">
        <v>595</v>
      </c>
      <c r="J114" s="25">
        <v>6.0999999999999999E-2</v>
      </c>
      <c r="K114" s="1"/>
    </row>
    <row r="115" spans="1:11" ht="35.049999999999997" customHeight="1" x14ac:dyDescent="0.3">
      <c r="A115" s="317" t="s">
        <v>855</v>
      </c>
      <c r="B115" s="355" t="s">
        <v>480</v>
      </c>
      <c r="C115" s="326" t="s">
        <v>566</v>
      </c>
      <c r="D115" s="80">
        <v>2.46</v>
      </c>
      <c r="E115" s="81">
        <v>0.124</v>
      </c>
      <c r="F115" s="82">
        <v>1.2E-2</v>
      </c>
      <c r="G115" s="318">
        <v>3.42</v>
      </c>
      <c r="H115" s="319" t="s">
        <v>595</v>
      </c>
      <c r="I115" s="320" t="s">
        <v>595</v>
      </c>
      <c r="J115" s="26" t="s">
        <v>595</v>
      </c>
      <c r="K115" s="1"/>
    </row>
    <row r="116" spans="1:11" ht="35.049999999999997" customHeight="1" x14ac:dyDescent="0.3">
      <c r="A116" s="317" t="s">
        <v>856</v>
      </c>
      <c r="B116" s="355" t="s">
        <v>480</v>
      </c>
      <c r="C116" s="326" t="s">
        <v>567</v>
      </c>
      <c r="D116" s="80">
        <v>2.46</v>
      </c>
      <c r="E116" s="81">
        <v>0.124</v>
      </c>
      <c r="F116" s="82">
        <v>1.2E-2</v>
      </c>
      <c r="G116" s="319" t="s">
        <v>595</v>
      </c>
      <c r="H116" s="319" t="s">
        <v>595</v>
      </c>
      <c r="I116" s="320" t="s">
        <v>595</v>
      </c>
      <c r="J116" s="26" t="s">
        <v>595</v>
      </c>
      <c r="K116" s="1"/>
    </row>
    <row r="117" spans="1:11" ht="35.049999999999997" customHeight="1" x14ac:dyDescent="0.3">
      <c r="A117" s="317" t="s">
        <v>857</v>
      </c>
      <c r="B117" s="355" t="s">
        <v>480</v>
      </c>
      <c r="C117" s="326" t="s">
        <v>921</v>
      </c>
      <c r="D117" s="80">
        <v>2.2290000000000001</v>
      </c>
      <c r="E117" s="81">
        <v>0.112</v>
      </c>
      <c r="F117" s="82">
        <v>1.0999999999999999E-2</v>
      </c>
      <c r="G117" s="318">
        <v>1.82</v>
      </c>
      <c r="H117" s="319" t="s">
        <v>595</v>
      </c>
      <c r="I117" s="320" t="s">
        <v>595</v>
      </c>
      <c r="J117" s="26" t="s">
        <v>595</v>
      </c>
    </row>
    <row r="118" spans="1:11" ht="35.049999999999997" customHeight="1" x14ac:dyDescent="0.3">
      <c r="A118" s="317" t="s">
        <v>858</v>
      </c>
      <c r="B118" s="355" t="s">
        <v>480</v>
      </c>
      <c r="C118" s="326" t="s">
        <v>921</v>
      </c>
      <c r="D118" s="80">
        <v>2.2290000000000001</v>
      </c>
      <c r="E118" s="81">
        <v>0.112</v>
      </c>
      <c r="F118" s="82">
        <v>1.0999999999999999E-2</v>
      </c>
      <c r="G118" s="318">
        <v>2.72</v>
      </c>
      <c r="H118" s="319" t="s">
        <v>595</v>
      </c>
      <c r="I118" s="320" t="s">
        <v>595</v>
      </c>
      <c r="J118" s="26" t="s">
        <v>595</v>
      </c>
    </row>
    <row r="119" spans="1:11" ht="35.049999999999997" customHeight="1" x14ac:dyDescent="0.3">
      <c r="A119" s="317" t="s">
        <v>859</v>
      </c>
      <c r="B119" s="355" t="s">
        <v>480</v>
      </c>
      <c r="C119" s="326" t="s">
        <v>921</v>
      </c>
      <c r="D119" s="80">
        <v>2.2290000000000001</v>
      </c>
      <c r="E119" s="81">
        <v>0.112</v>
      </c>
      <c r="F119" s="82">
        <v>1.0999999999999999E-2</v>
      </c>
      <c r="G119" s="318">
        <v>7.19</v>
      </c>
      <c r="H119" s="319" t="s">
        <v>595</v>
      </c>
      <c r="I119" s="320" t="s">
        <v>595</v>
      </c>
      <c r="J119" s="26" t="s">
        <v>595</v>
      </c>
    </row>
    <row r="120" spans="1:11" ht="35.049999999999997" customHeight="1" x14ac:dyDescent="0.3">
      <c r="A120" s="317" t="s">
        <v>860</v>
      </c>
      <c r="B120" s="355" t="s">
        <v>480</v>
      </c>
      <c r="C120" s="326" t="s">
        <v>921</v>
      </c>
      <c r="D120" s="80">
        <v>2.2290000000000001</v>
      </c>
      <c r="E120" s="81">
        <v>0.112</v>
      </c>
      <c r="F120" s="82">
        <v>1.0999999999999999E-2</v>
      </c>
      <c r="G120" s="318">
        <v>14.7</v>
      </c>
      <c r="H120" s="319" t="s">
        <v>595</v>
      </c>
      <c r="I120" s="320" t="s">
        <v>595</v>
      </c>
      <c r="J120" s="26" t="s">
        <v>595</v>
      </c>
    </row>
    <row r="121" spans="1:11" ht="35.049999999999997" customHeight="1" x14ac:dyDescent="0.3">
      <c r="A121" s="317" t="s">
        <v>861</v>
      </c>
      <c r="B121" s="355" t="s">
        <v>480</v>
      </c>
      <c r="C121" s="326" t="s">
        <v>921</v>
      </c>
      <c r="D121" s="80">
        <v>2.2290000000000001</v>
      </c>
      <c r="E121" s="81">
        <v>0.112</v>
      </c>
      <c r="F121" s="82">
        <v>1.0999999999999999E-2</v>
      </c>
      <c r="G121" s="318">
        <v>43.39</v>
      </c>
      <c r="H121" s="319" t="s">
        <v>595</v>
      </c>
      <c r="I121" s="320" t="s">
        <v>595</v>
      </c>
      <c r="J121" s="26" t="s">
        <v>595</v>
      </c>
    </row>
    <row r="122" spans="1:11" ht="35.049999999999997" customHeight="1" x14ac:dyDescent="0.3">
      <c r="A122" s="317" t="s">
        <v>582</v>
      </c>
      <c r="B122" s="355" t="s">
        <v>480</v>
      </c>
      <c r="C122" s="326" t="s">
        <v>569</v>
      </c>
      <c r="D122" s="80">
        <v>2.2290000000000001</v>
      </c>
      <c r="E122" s="81">
        <v>0.112</v>
      </c>
      <c r="F122" s="82">
        <v>1.0999999999999999E-2</v>
      </c>
      <c r="G122" s="319" t="s">
        <v>595</v>
      </c>
      <c r="H122" s="319" t="s">
        <v>595</v>
      </c>
      <c r="I122" s="320" t="s">
        <v>595</v>
      </c>
      <c r="J122" s="26" t="s">
        <v>595</v>
      </c>
    </row>
    <row r="123" spans="1:11" ht="35.049999999999997" customHeight="1" x14ac:dyDescent="0.3">
      <c r="A123" s="317" t="s">
        <v>862</v>
      </c>
      <c r="B123" s="355" t="s">
        <v>480</v>
      </c>
      <c r="C123" s="326">
        <v>0</v>
      </c>
      <c r="D123" s="80">
        <v>1.4359999999999999</v>
      </c>
      <c r="E123" s="81">
        <v>6.5000000000000002E-2</v>
      </c>
      <c r="F123" s="82">
        <v>6.0000000000000001E-3</v>
      </c>
      <c r="G123" s="318">
        <v>2.5099999999999998</v>
      </c>
      <c r="H123" s="318">
        <v>0.68</v>
      </c>
      <c r="I123" s="321">
        <v>1.42</v>
      </c>
      <c r="J123" s="25">
        <v>0.02</v>
      </c>
    </row>
    <row r="124" spans="1:11" ht="35.049999999999997" customHeight="1" x14ac:dyDescent="0.3">
      <c r="A124" s="317" t="s">
        <v>863</v>
      </c>
      <c r="B124" s="355" t="s">
        <v>480</v>
      </c>
      <c r="C124" s="326">
        <v>0</v>
      </c>
      <c r="D124" s="80">
        <v>1.4359999999999999</v>
      </c>
      <c r="E124" s="81">
        <v>6.5000000000000002E-2</v>
      </c>
      <c r="F124" s="82">
        <v>6.0000000000000001E-3</v>
      </c>
      <c r="G124" s="318">
        <v>60.79</v>
      </c>
      <c r="H124" s="318">
        <v>0.68</v>
      </c>
      <c r="I124" s="321">
        <v>1.42</v>
      </c>
      <c r="J124" s="25">
        <v>0.02</v>
      </c>
    </row>
    <row r="125" spans="1:11" ht="35.049999999999997" customHeight="1" x14ac:dyDescent="0.3">
      <c r="A125" s="317" t="s">
        <v>864</v>
      </c>
      <c r="B125" s="355" t="s">
        <v>480</v>
      </c>
      <c r="C125" s="326">
        <v>0</v>
      </c>
      <c r="D125" s="80">
        <v>1.4359999999999999</v>
      </c>
      <c r="E125" s="81">
        <v>6.5000000000000002E-2</v>
      </c>
      <c r="F125" s="82">
        <v>6.0000000000000001E-3</v>
      </c>
      <c r="G125" s="318">
        <v>118.01</v>
      </c>
      <c r="H125" s="318">
        <v>0.68</v>
      </c>
      <c r="I125" s="321">
        <v>1.42</v>
      </c>
      <c r="J125" s="25">
        <v>0.02</v>
      </c>
    </row>
    <row r="126" spans="1:11" ht="35.049999999999997" customHeight="1" x14ac:dyDescent="0.3">
      <c r="A126" s="317" t="s">
        <v>865</v>
      </c>
      <c r="B126" s="355" t="s">
        <v>480</v>
      </c>
      <c r="C126" s="326">
        <v>0</v>
      </c>
      <c r="D126" s="80">
        <v>1.4359999999999999</v>
      </c>
      <c r="E126" s="81">
        <v>6.5000000000000002E-2</v>
      </c>
      <c r="F126" s="82">
        <v>6.0000000000000001E-3</v>
      </c>
      <c r="G126" s="318">
        <v>189.47</v>
      </c>
      <c r="H126" s="318">
        <v>0.68</v>
      </c>
      <c r="I126" s="321">
        <v>1.42</v>
      </c>
      <c r="J126" s="25">
        <v>0.02</v>
      </c>
    </row>
    <row r="127" spans="1:11" ht="35.049999999999997" customHeight="1" x14ac:dyDescent="0.3">
      <c r="A127" s="317" t="s">
        <v>866</v>
      </c>
      <c r="B127" s="355" t="s">
        <v>480</v>
      </c>
      <c r="C127" s="326">
        <v>0</v>
      </c>
      <c r="D127" s="80">
        <v>1.4359999999999999</v>
      </c>
      <c r="E127" s="81">
        <v>6.5000000000000002E-2</v>
      </c>
      <c r="F127" s="82">
        <v>6.0000000000000001E-3</v>
      </c>
      <c r="G127" s="318">
        <v>413.43</v>
      </c>
      <c r="H127" s="318">
        <v>0.68</v>
      </c>
      <c r="I127" s="321">
        <v>1.42</v>
      </c>
      <c r="J127" s="25">
        <v>0.02</v>
      </c>
    </row>
    <row r="128" spans="1:11" ht="35.049999999999997" customHeight="1" x14ac:dyDescent="0.3">
      <c r="A128" s="317" t="s">
        <v>867</v>
      </c>
      <c r="B128" s="355" t="s">
        <v>480</v>
      </c>
      <c r="C128" s="326">
        <v>0</v>
      </c>
      <c r="D128" s="80">
        <v>1.8180000000000001</v>
      </c>
      <c r="E128" s="81">
        <v>6.6000000000000003E-2</v>
      </c>
      <c r="F128" s="82">
        <v>6.0000000000000001E-3</v>
      </c>
      <c r="G128" s="318">
        <v>3.16</v>
      </c>
      <c r="H128" s="318">
        <v>1</v>
      </c>
      <c r="I128" s="321">
        <v>1.91</v>
      </c>
      <c r="J128" s="25">
        <v>2.1999999999999999E-2</v>
      </c>
    </row>
    <row r="129" spans="1:10" ht="35.049999999999997" customHeight="1" x14ac:dyDescent="0.3">
      <c r="A129" s="317" t="s">
        <v>868</v>
      </c>
      <c r="B129" s="355" t="s">
        <v>480</v>
      </c>
      <c r="C129" s="326">
        <v>0</v>
      </c>
      <c r="D129" s="80">
        <v>1.8180000000000001</v>
      </c>
      <c r="E129" s="81">
        <v>6.6000000000000003E-2</v>
      </c>
      <c r="F129" s="82">
        <v>6.0000000000000001E-3</v>
      </c>
      <c r="G129" s="318">
        <v>97.83</v>
      </c>
      <c r="H129" s="318">
        <v>1</v>
      </c>
      <c r="I129" s="321">
        <v>1.91</v>
      </c>
      <c r="J129" s="25">
        <v>2.1999999999999999E-2</v>
      </c>
    </row>
    <row r="130" spans="1:10" ht="35.049999999999997" customHeight="1" x14ac:dyDescent="0.3">
      <c r="A130" s="317" t="s">
        <v>869</v>
      </c>
      <c r="B130" s="355" t="s">
        <v>480</v>
      </c>
      <c r="C130" s="326">
        <v>0</v>
      </c>
      <c r="D130" s="80">
        <v>1.8180000000000001</v>
      </c>
      <c r="E130" s="81">
        <v>6.6000000000000003E-2</v>
      </c>
      <c r="F130" s="82">
        <v>6.0000000000000001E-3</v>
      </c>
      <c r="G130" s="318">
        <v>190.76</v>
      </c>
      <c r="H130" s="318">
        <v>1</v>
      </c>
      <c r="I130" s="321">
        <v>1.91</v>
      </c>
      <c r="J130" s="25">
        <v>2.1999999999999999E-2</v>
      </c>
    </row>
    <row r="131" spans="1:10" ht="35.049999999999997" customHeight="1" x14ac:dyDescent="0.3">
      <c r="A131" s="317" t="s">
        <v>870</v>
      </c>
      <c r="B131" s="355" t="s">
        <v>480</v>
      </c>
      <c r="C131" s="326">
        <v>0</v>
      </c>
      <c r="D131" s="80">
        <v>1.8180000000000001</v>
      </c>
      <c r="E131" s="81">
        <v>6.6000000000000003E-2</v>
      </c>
      <c r="F131" s="82">
        <v>6.0000000000000001E-3</v>
      </c>
      <c r="G131" s="318">
        <v>306.83999999999997</v>
      </c>
      <c r="H131" s="318">
        <v>1</v>
      </c>
      <c r="I131" s="321">
        <v>1.91</v>
      </c>
      <c r="J131" s="25">
        <v>2.1999999999999999E-2</v>
      </c>
    </row>
    <row r="132" spans="1:10" ht="35.049999999999997" customHeight="1" x14ac:dyDescent="0.3">
      <c r="A132" s="317" t="s">
        <v>871</v>
      </c>
      <c r="B132" s="355" t="s">
        <v>480</v>
      </c>
      <c r="C132" s="326">
        <v>0</v>
      </c>
      <c r="D132" s="80">
        <v>1.8180000000000001</v>
      </c>
      <c r="E132" s="81">
        <v>6.6000000000000003E-2</v>
      </c>
      <c r="F132" s="82">
        <v>6.0000000000000001E-3</v>
      </c>
      <c r="G132" s="318">
        <v>670.62</v>
      </c>
      <c r="H132" s="318">
        <v>1</v>
      </c>
      <c r="I132" s="321">
        <v>1.91</v>
      </c>
      <c r="J132" s="25">
        <v>2.1999999999999999E-2</v>
      </c>
    </row>
    <row r="133" spans="1:10" ht="35.049999999999997" customHeight="1" x14ac:dyDescent="0.3">
      <c r="A133" s="317" t="s">
        <v>872</v>
      </c>
      <c r="B133" s="355" t="s">
        <v>480</v>
      </c>
      <c r="C133" s="326">
        <v>0</v>
      </c>
      <c r="D133" s="80">
        <v>1.569</v>
      </c>
      <c r="E133" s="81">
        <v>4.2999999999999997E-2</v>
      </c>
      <c r="F133" s="82">
        <v>4.0000000000000001E-3</v>
      </c>
      <c r="G133" s="318">
        <v>33.369999999999997</v>
      </c>
      <c r="H133" s="318">
        <v>1</v>
      </c>
      <c r="I133" s="321">
        <v>2.21</v>
      </c>
      <c r="J133" s="25">
        <v>1.7000000000000001E-2</v>
      </c>
    </row>
    <row r="134" spans="1:10" ht="35.049999999999997" customHeight="1" x14ac:dyDescent="0.3">
      <c r="A134" s="317" t="s">
        <v>873</v>
      </c>
      <c r="B134" s="355" t="s">
        <v>480</v>
      </c>
      <c r="C134" s="326">
        <v>0</v>
      </c>
      <c r="D134" s="80">
        <v>1.569</v>
      </c>
      <c r="E134" s="81">
        <v>4.2999999999999997E-2</v>
      </c>
      <c r="F134" s="82">
        <v>4.0000000000000001E-3</v>
      </c>
      <c r="G134" s="318">
        <v>552.32000000000005</v>
      </c>
      <c r="H134" s="318">
        <v>1</v>
      </c>
      <c r="I134" s="321">
        <v>2.21</v>
      </c>
      <c r="J134" s="25">
        <v>1.7000000000000001E-2</v>
      </c>
    </row>
    <row r="135" spans="1:10" ht="35.049999999999997" customHeight="1" x14ac:dyDescent="0.3">
      <c r="A135" s="317" t="s">
        <v>874</v>
      </c>
      <c r="B135" s="355" t="s">
        <v>480</v>
      </c>
      <c r="C135" s="326">
        <v>0</v>
      </c>
      <c r="D135" s="80">
        <v>1.569</v>
      </c>
      <c r="E135" s="81">
        <v>4.2999999999999997E-2</v>
      </c>
      <c r="F135" s="82">
        <v>4.0000000000000001E-3</v>
      </c>
      <c r="G135" s="318">
        <v>1980.95</v>
      </c>
      <c r="H135" s="318">
        <v>1</v>
      </c>
      <c r="I135" s="321">
        <v>2.21</v>
      </c>
      <c r="J135" s="25">
        <v>1.7000000000000001E-2</v>
      </c>
    </row>
    <row r="136" spans="1:10" ht="35.049999999999997" customHeight="1" x14ac:dyDescent="0.3">
      <c r="A136" s="317" t="s">
        <v>875</v>
      </c>
      <c r="B136" s="355" t="s">
        <v>480</v>
      </c>
      <c r="C136" s="326">
        <v>0</v>
      </c>
      <c r="D136" s="80">
        <v>1.569</v>
      </c>
      <c r="E136" s="81">
        <v>4.2999999999999997E-2</v>
      </c>
      <c r="F136" s="82">
        <v>4.0000000000000001E-3</v>
      </c>
      <c r="G136" s="318">
        <v>4140.6400000000003</v>
      </c>
      <c r="H136" s="318">
        <v>1</v>
      </c>
      <c r="I136" s="321">
        <v>2.21</v>
      </c>
      <c r="J136" s="25">
        <v>1.7000000000000001E-2</v>
      </c>
    </row>
    <row r="137" spans="1:10" ht="35.049999999999997" customHeight="1" x14ac:dyDescent="0.3">
      <c r="A137" s="317" t="s">
        <v>876</v>
      </c>
      <c r="B137" s="355" t="s">
        <v>480</v>
      </c>
      <c r="C137" s="326">
        <v>0</v>
      </c>
      <c r="D137" s="80">
        <v>1.569</v>
      </c>
      <c r="E137" s="81">
        <v>4.2999999999999997E-2</v>
      </c>
      <c r="F137" s="82">
        <v>4.0000000000000001E-3</v>
      </c>
      <c r="G137" s="318">
        <v>10498.03</v>
      </c>
      <c r="H137" s="318">
        <v>1</v>
      </c>
      <c r="I137" s="321">
        <v>2.21</v>
      </c>
      <c r="J137" s="25">
        <v>1.7000000000000001E-2</v>
      </c>
    </row>
    <row r="138" spans="1:10" ht="35.049999999999997" customHeight="1" x14ac:dyDescent="0.3">
      <c r="A138" s="317" t="s">
        <v>583</v>
      </c>
      <c r="B138" s="355" t="s">
        <v>480</v>
      </c>
      <c r="C138" s="326" t="s">
        <v>608</v>
      </c>
      <c r="D138" s="83">
        <v>6.508</v>
      </c>
      <c r="E138" s="84">
        <v>0.58399999999999996</v>
      </c>
      <c r="F138" s="82">
        <v>0.42699999999999999</v>
      </c>
      <c r="G138" s="319" t="s">
        <v>595</v>
      </c>
      <c r="H138" s="319" t="s">
        <v>595</v>
      </c>
      <c r="I138" s="320" t="s">
        <v>595</v>
      </c>
      <c r="J138" s="26" t="s">
        <v>595</v>
      </c>
    </row>
    <row r="139" spans="1:10" ht="35.049999999999997" customHeight="1" x14ac:dyDescent="0.3">
      <c r="A139" s="317" t="s">
        <v>692</v>
      </c>
      <c r="B139" s="355" t="s">
        <v>480</v>
      </c>
      <c r="C139" s="326">
        <v>0</v>
      </c>
      <c r="D139" s="80">
        <v>-2.3759999999999999</v>
      </c>
      <c r="E139" s="81">
        <v>-0.11899999999999999</v>
      </c>
      <c r="F139" s="82">
        <v>-1.0999999999999999E-2</v>
      </c>
      <c r="G139" s="318">
        <v>0</v>
      </c>
      <c r="H139" s="319" t="s">
        <v>595</v>
      </c>
      <c r="I139" s="320" t="s">
        <v>595</v>
      </c>
      <c r="J139" s="26" t="s">
        <v>595</v>
      </c>
    </row>
    <row r="140" spans="1:10" ht="35.049999999999997" customHeight="1" x14ac:dyDescent="0.3">
      <c r="A140" s="317" t="s">
        <v>693</v>
      </c>
      <c r="B140" s="355" t="s">
        <v>480</v>
      </c>
      <c r="C140" s="326">
        <v>0</v>
      </c>
      <c r="D140" s="80">
        <v>-2.5329999999999999</v>
      </c>
      <c r="E140" s="81">
        <v>-0.12</v>
      </c>
      <c r="F140" s="82">
        <v>-1.0999999999999999E-2</v>
      </c>
      <c r="G140" s="318">
        <v>0</v>
      </c>
      <c r="H140" s="319" t="s">
        <v>595</v>
      </c>
      <c r="I140" s="320" t="s">
        <v>595</v>
      </c>
      <c r="J140" s="26" t="s">
        <v>595</v>
      </c>
    </row>
    <row r="141" spans="1:10" ht="35.049999999999997" customHeight="1" x14ac:dyDescent="0.3">
      <c r="A141" s="317" t="s">
        <v>694</v>
      </c>
      <c r="B141" s="355" t="s">
        <v>480</v>
      </c>
      <c r="C141" s="326">
        <v>0</v>
      </c>
      <c r="D141" s="80">
        <v>-2.3759999999999999</v>
      </c>
      <c r="E141" s="81">
        <v>-0.11899999999999999</v>
      </c>
      <c r="F141" s="82">
        <v>-1.0999999999999999E-2</v>
      </c>
      <c r="G141" s="318">
        <v>0</v>
      </c>
      <c r="H141" s="319" t="s">
        <v>595</v>
      </c>
      <c r="I141" s="320" t="s">
        <v>595</v>
      </c>
      <c r="J141" s="25">
        <v>3.5999999999999997E-2</v>
      </c>
    </row>
    <row r="142" spans="1:10" ht="35.049999999999997" customHeight="1" x14ac:dyDescent="0.3">
      <c r="A142" s="317" t="s">
        <v>695</v>
      </c>
      <c r="B142" s="355" t="s">
        <v>480</v>
      </c>
      <c r="C142" s="326">
        <v>0</v>
      </c>
      <c r="D142" s="80">
        <v>-2.5329999999999999</v>
      </c>
      <c r="E142" s="81">
        <v>-0.12</v>
      </c>
      <c r="F142" s="82">
        <v>-1.0999999999999999E-2</v>
      </c>
      <c r="G142" s="318">
        <v>0</v>
      </c>
      <c r="H142" s="319" t="s">
        <v>595</v>
      </c>
      <c r="I142" s="320" t="s">
        <v>595</v>
      </c>
      <c r="J142" s="25">
        <v>3.4000000000000002E-2</v>
      </c>
    </row>
    <row r="143" spans="1:10" ht="35.049999999999997" customHeight="1" x14ac:dyDescent="0.3">
      <c r="A143" s="317" t="s">
        <v>696</v>
      </c>
      <c r="B143" s="355" t="s">
        <v>480</v>
      </c>
      <c r="C143" s="326">
        <v>0</v>
      </c>
      <c r="D143" s="80">
        <v>-3.0990000000000002</v>
      </c>
      <c r="E143" s="81">
        <v>-0.10100000000000001</v>
      </c>
      <c r="F143" s="82">
        <v>-8.9999999999999993E-3</v>
      </c>
      <c r="G143" s="318">
        <v>37.82</v>
      </c>
      <c r="H143" s="319" t="s">
        <v>595</v>
      </c>
      <c r="I143" s="320" t="s">
        <v>595</v>
      </c>
      <c r="J143" s="25">
        <v>4.7E-2</v>
      </c>
    </row>
    <row r="144" spans="1:10" ht="35.049999999999997" customHeight="1" x14ac:dyDescent="0.3">
      <c r="A144" s="317" t="s">
        <v>877</v>
      </c>
      <c r="B144" s="355" t="s">
        <v>480</v>
      </c>
      <c r="C144" s="326" t="s">
        <v>566</v>
      </c>
      <c r="D144" s="80">
        <v>1.708</v>
      </c>
      <c r="E144" s="81">
        <v>8.5999999999999993E-2</v>
      </c>
      <c r="F144" s="82">
        <v>8.0000000000000002E-3</v>
      </c>
      <c r="G144" s="318">
        <v>2.41</v>
      </c>
      <c r="H144" s="319" t="s">
        <v>595</v>
      </c>
      <c r="I144" s="320" t="s">
        <v>595</v>
      </c>
      <c r="J144" s="26" t="s">
        <v>595</v>
      </c>
    </row>
    <row r="145" spans="1:10" ht="35.049999999999997" customHeight="1" x14ac:dyDescent="0.3">
      <c r="A145" s="317" t="s">
        <v>878</v>
      </c>
      <c r="B145" s="355" t="s">
        <v>480</v>
      </c>
      <c r="C145" s="326" t="s">
        <v>567</v>
      </c>
      <c r="D145" s="80">
        <v>1.708</v>
      </c>
      <c r="E145" s="81">
        <v>8.5999999999999993E-2</v>
      </c>
      <c r="F145" s="82">
        <v>8.0000000000000002E-3</v>
      </c>
      <c r="G145" s="319" t="s">
        <v>595</v>
      </c>
      <c r="H145" s="319" t="s">
        <v>595</v>
      </c>
      <c r="I145" s="320" t="s">
        <v>595</v>
      </c>
      <c r="J145" s="26" t="s">
        <v>595</v>
      </c>
    </row>
    <row r="146" spans="1:10" ht="35.049999999999997" customHeight="1" x14ac:dyDescent="0.3">
      <c r="A146" s="317" t="s">
        <v>879</v>
      </c>
      <c r="B146" s="355" t="s">
        <v>480</v>
      </c>
      <c r="C146" s="326" t="s">
        <v>921</v>
      </c>
      <c r="D146" s="80">
        <v>1.548</v>
      </c>
      <c r="E146" s="81">
        <v>7.8E-2</v>
      </c>
      <c r="F146" s="82">
        <v>7.0000000000000001E-3</v>
      </c>
      <c r="G146" s="318">
        <v>1.3</v>
      </c>
      <c r="H146" s="319" t="s">
        <v>595</v>
      </c>
      <c r="I146" s="320" t="s">
        <v>595</v>
      </c>
      <c r="J146" s="26" t="s">
        <v>595</v>
      </c>
    </row>
    <row r="147" spans="1:10" ht="35.049999999999997" customHeight="1" x14ac:dyDescent="0.3">
      <c r="A147" s="317" t="s">
        <v>880</v>
      </c>
      <c r="B147" s="355" t="s">
        <v>480</v>
      </c>
      <c r="C147" s="326" t="s">
        <v>921</v>
      </c>
      <c r="D147" s="80">
        <v>1.548</v>
      </c>
      <c r="E147" s="81">
        <v>7.8E-2</v>
      </c>
      <c r="F147" s="82">
        <v>7.0000000000000001E-3</v>
      </c>
      <c r="G147" s="318">
        <v>1.92</v>
      </c>
      <c r="H147" s="319" t="s">
        <v>595</v>
      </c>
      <c r="I147" s="320" t="s">
        <v>595</v>
      </c>
      <c r="J147" s="26" t="s">
        <v>595</v>
      </c>
    </row>
    <row r="148" spans="1:10" ht="35.049999999999997" customHeight="1" x14ac:dyDescent="0.3">
      <c r="A148" s="317" t="s">
        <v>881</v>
      </c>
      <c r="B148" s="355" t="s">
        <v>480</v>
      </c>
      <c r="C148" s="326" t="s">
        <v>921</v>
      </c>
      <c r="D148" s="80">
        <v>1.548</v>
      </c>
      <c r="E148" s="81">
        <v>7.8E-2</v>
      </c>
      <c r="F148" s="82">
        <v>7.0000000000000001E-3</v>
      </c>
      <c r="G148" s="318">
        <v>5.0199999999999996</v>
      </c>
      <c r="H148" s="319" t="s">
        <v>595</v>
      </c>
      <c r="I148" s="320" t="s">
        <v>595</v>
      </c>
      <c r="J148" s="26" t="s">
        <v>595</v>
      </c>
    </row>
    <row r="149" spans="1:10" ht="35.049999999999997" customHeight="1" x14ac:dyDescent="0.3">
      <c r="A149" s="317" t="s">
        <v>882</v>
      </c>
      <c r="B149" s="355" t="s">
        <v>480</v>
      </c>
      <c r="C149" s="326" t="s">
        <v>921</v>
      </c>
      <c r="D149" s="80">
        <v>1.548</v>
      </c>
      <c r="E149" s="81">
        <v>7.8E-2</v>
      </c>
      <c r="F149" s="82">
        <v>7.0000000000000001E-3</v>
      </c>
      <c r="G149" s="318">
        <v>10.24</v>
      </c>
      <c r="H149" s="319" t="s">
        <v>595</v>
      </c>
      <c r="I149" s="320" t="s">
        <v>595</v>
      </c>
      <c r="J149" s="26" t="s">
        <v>595</v>
      </c>
    </row>
    <row r="150" spans="1:10" ht="35.049999999999997" customHeight="1" x14ac:dyDescent="0.3">
      <c r="A150" s="317" t="s">
        <v>883</v>
      </c>
      <c r="B150" s="355" t="s">
        <v>480</v>
      </c>
      <c r="C150" s="326" t="s">
        <v>921</v>
      </c>
      <c r="D150" s="80">
        <v>1.548</v>
      </c>
      <c r="E150" s="81">
        <v>7.8E-2</v>
      </c>
      <c r="F150" s="82">
        <v>7.0000000000000001E-3</v>
      </c>
      <c r="G150" s="318">
        <v>30.16</v>
      </c>
      <c r="H150" s="319" t="s">
        <v>595</v>
      </c>
      <c r="I150" s="320" t="s">
        <v>595</v>
      </c>
      <c r="J150" s="26" t="s">
        <v>595</v>
      </c>
    </row>
    <row r="151" spans="1:10" ht="35.049999999999997" customHeight="1" x14ac:dyDescent="0.3">
      <c r="A151" s="317" t="s">
        <v>584</v>
      </c>
      <c r="B151" s="355" t="s">
        <v>480</v>
      </c>
      <c r="C151" s="326" t="s">
        <v>569</v>
      </c>
      <c r="D151" s="80">
        <v>1.548</v>
      </c>
      <c r="E151" s="81">
        <v>7.8E-2</v>
      </c>
      <c r="F151" s="82">
        <v>7.0000000000000001E-3</v>
      </c>
      <c r="G151" s="319" t="s">
        <v>595</v>
      </c>
      <c r="H151" s="319" t="s">
        <v>595</v>
      </c>
      <c r="I151" s="320" t="s">
        <v>595</v>
      </c>
      <c r="J151" s="26" t="s">
        <v>595</v>
      </c>
    </row>
    <row r="152" spans="1:10" ht="35.049999999999997" customHeight="1" x14ac:dyDescent="0.3">
      <c r="A152" s="317" t="s">
        <v>884</v>
      </c>
      <c r="B152" s="355" t="s">
        <v>480</v>
      </c>
      <c r="C152" s="326">
        <v>0</v>
      </c>
      <c r="D152" s="80">
        <v>0.997</v>
      </c>
      <c r="E152" s="81">
        <v>4.4999999999999998E-2</v>
      </c>
      <c r="F152" s="82">
        <v>4.0000000000000001E-3</v>
      </c>
      <c r="G152" s="318">
        <v>1.77</v>
      </c>
      <c r="H152" s="318">
        <v>0.47</v>
      </c>
      <c r="I152" s="321">
        <v>0.98</v>
      </c>
      <c r="J152" s="25">
        <v>1.4E-2</v>
      </c>
    </row>
    <row r="153" spans="1:10" ht="35.049999999999997" customHeight="1" x14ac:dyDescent="0.3">
      <c r="A153" s="317" t="s">
        <v>885</v>
      </c>
      <c r="B153" s="355" t="s">
        <v>480</v>
      </c>
      <c r="C153" s="326">
        <v>0</v>
      </c>
      <c r="D153" s="80">
        <v>0.997</v>
      </c>
      <c r="E153" s="81">
        <v>4.4999999999999998E-2</v>
      </c>
      <c r="F153" s="82">
        <v>4.0000000000000001E-3</v>
      </c>
      <c r="G153" s="318">
        <v>42.24</v>
      </c>
      <c r="H153" s="318">
        <v>0.47</v>
      </c>
      <c r="I153" s="321">
        <v>0.98</v>
      </c>
      <c r="J153" s="25">
        <v>1.4E-2</v>
      </c>
    </row>
    <row r="154" spans="1:10" ht="35.049999999999997" customHeight="1" x14ac:dyDescent="0.3">
      <c r="A154" s="317" t="s">
        <v>886</v>
      </c>
      <c r="B154" s="355" t="s">
        <v>480</v>
      </c>
      <c r="C154" s="326">
        <v>0</v>
      </c>
      <c r="D154" s="80">
        <v>0.997</v>
      </c>
      <c r="E154" s="81">
        <v>4.4999999999999998E-2</v>
      </c>
      <c r="F154" s="82">
        <v>4.0000000000000001E-3</v>
      </c>
      <c r="G154" s="318">
        <v>81.97</v>
      </c>
      <c r="H154" s="318">
        <v>0.47</v>
      </c>
      <c r="I154" s="321">
        <v>0.98</v>
      </c>
      <c r="J154" s="25">
        <v>1.4E-2</v>
      </c>
    </row>
    <row r="155" spans="1:10" ht="35.049999999999997" customHeight="1" x14ac:dyDescent="0.3">
      <c r="A155" s="317" t="s">
        <v>887</v>
      </c>
      <c r="B155" s="355" t="s">
        <v>480</v>
      </c>
      <c r="C155" s="326">
        <v>0</v>
      </c>
      <c r="D155" s="80">
        <v>0.997</v>
      </c>
      <c r="E155" s="81">
        <v>4.4999999999999998E-2</v>
      </c>
      <c r="F155" s="82">
        <v>4.0000000000000001E-3</v>
      </c>
      <c r="G155" s="318">
        <v>131.59</v>
      </c>
      <c r="H155" s="318">
        <v>0.47</v>
      </c>
      <c r="I155" s="321">
        <v>0.98</v>
      </c>
      <c r="J155" s="25">
        <v>1.4E-2</v>
      </c>
    </row>
    <row r="156" spans="1:10" ht="35.049999999999997" customHeight="1" x14ac:dyDescent="0.3">
      <c r="A156" s="317" t="s">
        <v>888</v>
      </c>
      <c r="B156" s="355" t="s">
        <v>480</v>
      </c>
      <c r="C156" s="326">
        <v>0</v>
      </c>
      <c r="D156" s="80">
        <v>0.997</v>
      </c>
      <c r="E156" s="81">
        <v>4.4999999999999998E-2</v>
      </c>
      <c r="F156" s="82">
        <v>4.0000000000000001E-3</v>
      </c>
      <c r="G156" s="318">
        <v>287.10000000000002</v>
      </c>
      <c r="H156" s="318">
        <v>0.47</v>
      </c>
      <c r="I156" s="321">
        <v>0.98</v>
      </c>
      <c r="J156" s="25">
        <v>1.4E-2</v>
      </c>
    </row>
    <row r="157" spans="1:10" ht="35.049999999999997" customHeight="1" x14ac:dyDescent="0.3">
      <c r="A157" s="317" t="s">
        <v>889</v>
      </c>
      <c r="B157" s="355" t="s">
        <v>480</v>
      </c>
      <c r="C157" s="326">
        <v>0</v>
      </c>
      <c r="D157" s="80">
        <v>1.262</v>
      </c>
      <c r="E157" s="81">
        <v>4.4999999999999998E-2</v>
      </c>
      <c r="F157" s="82">
        <v>4.0000000000000001E-3</v>
      </c>
      <c r="G157" s="318">
        <v>2.2200000000000002</v>
      </c>
      <c r="H157" s="318">
        <v>0.7</v>
      </c>
      <c r="I157" s="321">
        <v>1.32</v>
      </c>
      <c r="J157" s="25">
        <v>1.4999999999999999E-2</v>
      </c>
    </row>
    <row r="158" spans="1:10" ht="35.049999999999997" customHeight="1" x14ac:dyDescent="0.3">
      <c r="A158" s="317" t="s">
        <v>890</v>
      </c>
      <c r="B158" s="355" t="s">
        <v>480</v>
      </c>
      <c r="C158" s="326">
        <v>0</v>
      </c>
      <c r="D158" s="80">
        <v>1.262</v>
      </c>
      <c r="E158" s="81">
        <v>4.4999999999999998E-2</v>
      </c>
      <c r="F158" s="82">
        <v>4.0000000000000001E-3</v>
      </c>
      <c r="G158" s="318">
        <v>67.959999999999994</v>
      </c>
      <c r="H158" s="318">
        <v>0.7</v>
      </c>
      <c r="I158" s="321">
        <v>1.32</v>
      </c>
      <c r="J158" s="25">
        <v>1.4999999999999999E-2</v>
      </c>
    </row>
    <row r="159" spans="1:10" ht="35.049999999999997" customHeight="1" x14ac:dyDescent="0.3">
      <c r="A159" s="317" t="s">
        <v>891</v>
      </c>
      <c r="B159" s="355" t="s">
        <v>480</v>
      </c>
      <c r="C159" s="326">
        <v>0</v>
      </c>
      <c r="D159" s="80">
        <v>1.262</v>
      </c>
      <c r="E159" s="81">
        <v>4.4999999999999998E-2</v>
      </c>
      <c r="F159" s="82">
        <v>4.0000000000000001E-3</v>
      </c>
      <c r="G159" s="318">
        <v>132.47999999999999</v>
      </c>
      <c r="H159" s="318">
        <v>0.7</v>
      </c>
      <c r="I159" s="321">
        <v>1.32</v>
      </c>
      <c r="J159" s="25">
        <v>1.4999999999999999E-2</v>
      </c>
    </row>
    <row r="160" spans="1:10" ht="35.049999999999997" customHeight="1" x14ac:dyDescent="0.3">
      <c r="A160" s="317" t="s">
        <v>892</v>
      </c>
      <c r="B160" s="355" t="s">
        <v>480</v>
      </c>
      <c r="C160" s="326">
        <v>0</v>
      </c>
      <c r="D160" s="80">
        <v>1.262</v>
      </c>
      <c r="E160" s="81">
        <v>4.4999999999999998E-2</v>
      </c>
      <c r="F160" s="82">
        <v>4.0000000000000001E-3</v>
      </c>
      <c r="G160" s="318">
        <v>213.09</v>
      </c>
      <c r="H160" s="318">
        <v>0.7</v>
      </c>
      <c r="I160" s="321">
        <v>1.32</v>
      </c>
      <c r="J160" s="25">
        <v>1.4999999999999999E-2</v>
      </c>
    </row>
    <row r="161" spans="1:10" ht="35.049999999999997" customHeight="1" x14ac:dyDescent="0.3">
      <c r="A161" s="317" t="s">
        <v>893</v>
      </c>
      <c r="B161" s="355" t="s">
        <v>480</v>
      </c>
      <c r="C161" s="326">
        <v>0</v>
      </c>
      <c r="D161" s="80">
        <v>1.262</v>
      </c>
      <c r="E161" s="81">
        <v>4.4999999999999998E-2</v>
      </c>
      <c r="F161" s="82">
        <v>4.0000000000000001E-3</v>
      </c>
      <c r="G161" s="318">
        <v>465.68</v>
      </c>
      <c r="H161" s="318">
        <v>0.7</v>
      </c>
      <c r="I161" s="321">
        <v>1.32</v>
      </c>
      <c r="J161" s="25">
        <v>1.4999999999999999E-2</v>
      </c>
    </row>
    <row r="162" spans="1:10" ht="35.049999999999997" customHeight="1" x14ac:dyDescent="0.3">
      <c r="A162" s="317" t="s">
        <v>894</v>
      </c>
      <c r="B162" s="355" t="s">
        <v>480</v>
      </c>
      <c r="C162" s="326">
        <v>0</v>
      </c>
      <c r="D162" s="80">
        <v>1.089</v>
      </c>
      <c r="E162" s="81">
        <v>0.03</v>
      </c>
      <c r="F162" s="82">
        <v>3.0000000000000001E-3</v>
      </c>
      <c r="G162" s="318">
        <v>23.2</v>
      </c>
      <c r="H162" s="318">
        <v>0.7</v>
      </c>
      <c r="I162" s="321">
        <v>1.54</v>
      </c>
      <c r="J162" s="25">
        <v>1.2E-2</v>
      </c>
    </row>
    <row r="163" spans="1:10" ht="35.049999999999997" customHeight="1" x14ac:dyDescent="0.3">
      <c r="A163" s="317" t="s">
        <v>895</v>
      </c>
      <c r="B163" s="355" t="s">
        <v>480</v>
      </c>
      <c r="C163" s="326">
        <v>0</v>
      </c>
      <c r="D163" s="80">
        <v>1.089</v>
      </c>
      <c r="E163" s="81">
        <v>0.03</v>
      </c>
      <c r="F163" s="82">
        <v>3.0000000000000001E-3</v>
      </c>
      <c r="G163" s="318">
        <v>383.54</v>
      </c>
      <c r="H163" s="318">
        <v>0.7</v>
      </c>
      <c r="I163" s="321">
        <v>1.54</v>
      </c>
      <c r="J163" s="25">
        <v>1.2E-2</v>
      </c>
    </row>
    <row r="164" spans="1:10" ht="35.049999999999997" customHeight="1" x14ac:dyDescent="0.3">
      <c r="A164" s="317" t="s">
        <v>896</v>
      </c>
      <c r="B164" s="355" t="s">
        <v>480</v>
      </c>
      <c r="C164" s="326">
        <v>0</v>
      </c>
      <c r="D164" s="80">
        <v>1.089</v>
      </c>
      <c r="E164" s="81">
        <v>0.03</v>
      </c>
      <c r="F164" s="82">
        <v>3.0000000000000001E-3</v>
      </c>
      <c r="G164" s="318">
        <v>1375.52</v>
      </c>
      <c r="H164" s="318">
        <v>0.7</v>
      </c>
      <c r="I164" s="321">
        <v>1.54</v>
      </c>
      <c r="J164" s="25">
        <v>1.2E-2</v>
      </c>
    </row>
    <row r="165" spans="1:10" ht="35.049999999999997" customHeight="1" x14ac:dyDescent="0.3">
      <c r="A165" s="317" t="s">
        <v>897</v>
      </c>
      <c r="B165" s="355" t="s">
        <v>480</v>
      </c>
      <c r="C165" s="326">
        <v>0</v>
      </c>
      <c r="D165" s="80">
        <v>1.089</v>
      </c>
      <c r="E165" s="81">
        <v>0.03</v>
      </c>
      <c r="F165" s="82">
        <v>3.0000000000000001E-3</v>
      </c>
      <c r="G165" s="318">
        <v>2875.12</v>
      </c>
      <c r="H165" s="318">
        <v>0.7</v>
      </c>
      <c r="I165" s="321">
        <v>1.54</v>
      </c>
      <c r="J165" s="25">
        <v>1.2E-2</v>
      </c>
    </row>
    <row r="166" spans="1:10" ht="35.049999999999997" customHeight="1" x14ac:dyDescent="0.3">
      <c r="A166" s="317" t="s">
        <v>898</v>
      </c>
      <c r="B166" s="355" t="s">
        <v>480</v>
      </c>
      <c r="C166" s="326">
        <v>0</v>
      </c>
      <c r="D166" s="80">
        <v>1.089</v>
      </c>
      <c r="E166" s="81">
        <v>0.03</v>
      </c>
      <c r="F166" s="82">
        <v>3.0000000000000001E-3</v>
      </c>
      <c r="G166" s="318">
        <v>7289.43</v>
      </c>
      <c r="H166" s="318">
        <v>0.7</v>
      </c>
      <c r="I166" s="321">
        <v>1.54</v>
      </c>
      <c r="J166" s="25">
        <v>1.2E-2</v>
      </c>
    </row>
    <row r="167" spans="1:10" ht="35.049999999999997" customHeight="1" x14ac:dyDescent="0.3">
      <c r="A167" s="317" t="s">
        <v>585</v>
      </c>
      <c r="B167" s="355" t="s">
        <v>480</v>
      </c>
      <c r="C167" s="326" t="s">
        <v>608</v>
      </c>
      <c r="D167" s="83">
        <v>4.5190000000000001</v>
      </c>
      <c r="E167" s="84">
        <v>0.40500000000000003</v>
      </c>
      <c r="F167" s="82">
        <v>0.29599999999999999</v>
      </c>
      <c r="G167" s="319" t="s">
        <v>595</v>
      </c>
      <c r="H167" s="319" t="s">
        <v>595</v>
      </c>
      <c r="I167" s="320" t="s">
        <v>595</v>
      </c>
      <c r="J167" s="26" t="s">
        <v>595</v>
      </c>
    </row>
    <row r="168" spans="1:10" ht="35.049999999999997" customHeight="1" x14ac:dyDescent="0.3">
      <c r="A168" s="317" t="s">
        <v>697</v>
      </c>
      <c r="B168" s="355" t="s">
        <v>480</v>
      </c>
      <c r="C168" s="326">
        <v>0</v>
      </c>
      <c r="D168" s="80">
        <v>-1.65</v>
      </c>
      <c r="E168" s="81">
        <v>-8.3000000000000004E-2</v>
      </c>
      <c r="F168" s="82">
        <v>-8.0000000000000002E-3</v>
      </c>
      <c r="G168" s="318">
        <v>0</v>
      </c>
      <c r="H168" s="319" t="s">
        <v>595</v>
      </c>
      <c r="I168" s="320" t="s">
        <v>595</v>
      </c>
      <c r="J168" s="26" t="s">
        <v>595</v>
      </c>
    </row>
    <row r="169" spans="1:10" ht="35.049999999999997" customHeight="1" x14ac:dyDescent="0.3">
      <c r="A169" s="317" t="s">
        <v>698</v>
      </c>
      <c r="B169" s="355" t="s">
        <v>480</v>
      </c>
      <c r="C169" s="326">
        <v>0</v>
      </c>
      <c r="D169" s="80">
        <v>-1.7589999999999999</v>
      </c>
      <c r="E169" s="81">
        <v>-8.3000000000000004E-2</v>
      </c>
      <c r="F169" s="82">
        <v>-8.0000000000000002E-3</v>
      </c>
      <c r="G169" s="318">
        <v>0</v>
      </c>
      <c r="H169" s="319" t="s">
        <v>595</v>
      </c>
      <c r="I169" s="320" t="s">
        <v>595</v>
      </c>
      <c r="J169" s="26" t="s">
        <v>595</v>
      </c>
    </row>
    <row r="170" spans="1:10" ht="35.049999999999997" customHeight="1" x14ac:dyDescent="0.3">
      <c r="A170" s="317" t="s">
        <v>699</v>
      </c>
      <c r="B170" s="355" t="s">
        <v>480</v>
      </c>
      <c r="C170" s="326">
        <v>0</v>
      </c>
      <c r="D170" s="80">
        <v>-1.65</v>
      </c>
      <c r="E170" s="81">
        <v>-8.3000000000000004E-2</v>
      </c>
      <c r="F170" s="82">
        <v>-8.0000000000000002E-3</v>
      </c>
      <c r="G170" s="318">
        <v>0</v>
      </c>
      <c r="H170" s="319" t="s">
        <v>595</v>
      </c>
      <c r="I170" s="320" t="s">
        <v>595</v>
      </c>
      <c r="J170" s="25">
        <v>2.5000000000000001E-2</v>
      </c>
    </row>
    <row r="171" spans="1:10" ht="35.049999999999997" customHeight="1" x14ac:dyDescent="0.3">
      <c r="A171" s="317" t="s">
        <v>700</v>
      </c>
      <c r="B171" s="355" t="s">
        <v>480</v>
      </c>
      <c r="C171" s="326">
        <v>0</v>
      </c>
      <c r="D171" s="80">
        <v>-1.7589999999999999</v>
      </c>
      <c r="E171" s="81">
        <v>-8.3000000000000004E-2</v>
      </c>
      <c r="F171" s="82">
        <v>-8.0000000000000002E-3</v>
      </c>
      <c r="G171" s="318">
        <v>0</v>
      </c>
      <c r="H171" s="319" t="s">
        <v>595</v>
      </c>
      <c r="I171" s="320" t="s">
        <v>595</v>
      </c>
      <c r="J171" s="25">
        <v>2.3E-2</v>
      </c>
    </row>
    <row r="172" spans="1:10" ht="35.049999999999997" customHeight="1" x14ac:dyDescent="0.3">
      <c r="A172" s="317" t="s">
        <v>701</v>
      </c>
      <c r="B172" s="355" t="s">
        <v>480</v>
      </c>
      <c r="C172" s="326">
        <v>0</v>
      </c>
      <c r="D172" s="80">
        <v>-2.1520000000000001</v>
      </c>
      <c r="E172" s="81">
        <v>-7.0000000000000007E-2</v>
      </c>
      <c r="F172" s="82">
        <v>-6.0000000000000001E-3</v>
      </c>
      <c r="G172" s="318">
        <v>26.26</v>
      </c>
      <c r="H172" s="319" t="s">
        <v>595</v>
      </c>
      <c r="I172" s="320" t="s">
        <v>595</v>
      </c>
      <c r="J172" s="25">
        <v>3.2000000000000001E-2</v>
      </c>
    </row>
    <row r="173" spans="1:10" ht="35.049999999999997" customHeight="1" x14ac:dyDescent="0.3">
      <c r="A173" s="317" t="s">
        <v>899</v>
      </c>
      <c r="B173" s="355" t="s">
        <v>480</v>
      </c>
      <c r="C173" s="326" t="s">
        <v>566</v>
      </c>
      <c r="D173" s="80">
        <v>0.70199999999999996</v>
      </c>
      <c r="E173" s="81">
        <v>3.5000000000000003E-2</v>
      </c>
      <c r="F173" s="82">
        <v>3.0000000000000001E-3</v>
      </c>
      <c r="G173" s="318">
        <v>1.06</v>
      </c>
      <c r="H173" s="319" t="s">
        <v>595</v>
      </c>
      <c r="I173" s="320" t="s">
        <v>595</v>
      </c>
      <c r="J173" s="26" t="s">
        <v>595</v>
      </c>
    </row>
    <row r="174" spans="1:10" ht="35.049999999999997" customHeight="1" x14ac:dyDescent="0.3">
      <c r="A174" s="317" t="s">
        <v>900</v>
      </c>
      <c r="B174" s="355" t="s">
        <v>480</v>
      </c>
      <c r="C174" s="326" t="s">
        <v>567</v>
      </c>
      <c r="D174" s="80">
        <v>0.70199999999999996</v>
      </c>
      <c r="E174" s="81">
        <v>3.5000000000000003E-2</v>
      </c>
      <c r="F174" s="82">
        <v>3.0000000000000001E-3</v>
      </c>
      <c r="G174" s="319" t="s">
        <v>595</v>
      </c>
      <c r="H174" s="319" t="s">
        <v>595</v>
      </c>
      <c r="I174" s="320" t="s">
        <v>595</v>
      </c>
      <c r="J174" s="26" t="s">
        <v>595</v>
      </c>
    </row>
    <row r="175" spans="1:10" ht="35.049999999999997" customHeight="1" x14ac:dyDescent="0.3">
      <c r="A175" s="317" t="s">
        <v>901</v>
      </c>
      <c r="B175" s="355" t="s">
        <v>480</v>
      </c>
      <c r="C175" s="326" t="s">
        <v>921</v>
      </c>
      <c r="D175" s="80">
        <v>0.63600000000000001</v>
      </c>
      <c r="E175" s="81">
        <v>3.2000000000000001E-2</v>
      </c>
      <c r="F175" s="82">
        <v>3.0000000000000001E-3</v>
      </c>
      <c r="G175" s="318">
        <v>0.59</v>
      </c>
      <c r="H175" s="319" t="s">
        <v>595</v>
      </c>
      <c r="I175" s="320" t="s">
        <v>595</v>
      </c>
      <c r="J175" s="26" t="s">
        <v>595</v>
      </c>
    </row>
    <row r="176" spans="1:10" ht="35.049999999999997" customHeight="1" x14ac:dyDescent="0.3">
      <c r="A176" s="317" t="s">
        <v>902</v>
      </c>
      <c r="B176" s="355" t="s">
        <v>480</v>
      </c>
      <c r="C176" s="326" t="s">
        <v>921</v>
      </c>
      <c r="D176" s="80">
        <v>0.63600000000000001</v>
      </c>
      <c r="E176" s="81">
        <v>3.2000000000000001E-2</v>
      </c>
      <c r="F176" s="82">
        <v>3.0000000000000001E-3</v>
      </c>
      <c r="G176" s="318">
        <v>0.85</v>
      </c>
      <c r="H176" s="319" t="s">
        <v>595</v>
      </c>
      <c r="I176" s="320" t="s">
        <v>595</v>
      </c>
      <c r="J176" s="26" t="s">
        <v>595</v>
      </c>
    </row>
    <row r="177" spans="1:10" ht="35.049999999999997" customHeight="1" x14ac:dyDescent="0.3">
      <c r="A177" s="317" t="s">
        <v>903</v>
      </c>
      <c r="B177" s="355" t="s">
        <v>480</v>
      </c>
      <c r="C177" s="326" t="s">
        <v>921</v>
      </c>
      <c r="D177" s="80">
        <v>0.63600000000000001</v>
      </c>
      <c r="E177" s="81">
        <v>3.2000000000000001E-2</v>
      </c>
      <c r="F177" s="82">
        <v>3.0000000000000001E-3</v>
      </c>
      <c r="G177" s="318">
        <v>2.12</v>
      </c>
      <c r="H177" s="319" t="s">
        <v>595</v>
      </c>
      <c r="I177" s="320" t="s">
        <v>595</v>
      </c>
      <c r="J177" s="26" t="s">
        <v>595</v>
      </c>
    </row>
    <row r="178" spans="1:10" ht="35.049999999999997" customHeight="1" x14ac:dyDescent="0.3">
      <c r="A178" s="317" t="s">
        <v>904</v>
      </c>
      <c r="B178" s="355" t="s">
        <v>480</v>
      </c>
      <c r="C178" s="326" t="s">
        <v>921</v>
      </c>
      <c r="D178" s="80">
        <v>0.63600000000000001</v>
      </c>
      <c r="E178" s="81">
        <v>3.2000000000000001E-2</v>
      </c>
      <c r="F178" s="82">
        <v>3.0000000000000001E-3</v>
      </c>
      <c r="G178" s="318">
        <v>4.26</v>
      </c>
      <c r="H178" s="319" t="s">
        <v>595</v>
      </c>
      <c r="I178" s="320" t="s">
        <v>595</v>
      </c>
      <c r="J178" s="26" t="s">
        <v>595</v>
      </c>
    </row>
    <row r="179" spans="1:10" ht="35.049999999999997" customHeight="1" x14ac:dyDescent="0.3">
      <c r="A179" s="317" t="s">
        <v>905</v>
      </c>
      <c r="B179" s="355" t="s">
        <v>480</v>
      </c>
      <c r="C179" s="326" t="s">
        <v>921</v>
      </c>
      <c r="D179" s="80">
        <v>0.63600000000000001</v>
      </c>
      <c r="E179" s="81">
        <v>3.2000000000000001E-2</v>
      </c>
      <c r="F179" s="82">
        <v>3.0000000000000001E-3</v>
      </c>
      <c r="G179" s="318">
        <v>12.45</v>
      </c>
      <c r="H179" s="319" t="s">
        <v>595</v>
      </c>
      <c r="I179" s="320" t="s">
        <v>595</v>
      </c>
      <c r="J179" s="26" t="s">
        <v>595</v>
      </c>
    </row>
    <row r="180" spans="1:10" ht="35.049999999999997" customHeight="1" x14ac:dyDescent="0.3">
      <c r="A180" s="317" t="s">
        <v>586</v>
      </c>
      <c r="B180" s="355" t="s">
        <v>480</v>
      </c>
      <c r="C180" s="326" t="s">
        <v>569</v>
      </c>
      <c r="D180" s="80">
        <v>0.63600000000000001</v>
      </c>
      <c r="E180" s="81">
        <v>3.2000000000000001E-2</v>
      </c>
      <c r="F180" s="82">
        <v>3.0000000000000001E-3</v>
      </c>
      <c r="G180" s="319" t="s">
        <v>595</v>
      </c>
      <c r="H180" s="319" t="s">
        <v>595</v>
      </c>
      <c r="I180" s="320" t="s">
        <v>595</v>
      </c>
      <c r="J180" s="26" t="s">
        <v>595</v>
      </c>
    </row>
    <row r="181" spans="1:10" ht="35.049999999999997" customHeight="1" x14ac:dyDescent="0.3">
      <c r="A181" s="317" t="s">
        <v>906</v>
      </c>
      <c r="B181" s="355" t="s">
        <v>480</v>
      </c>
      <c r="C181" s="326">
        <v>0</v>
      </c>
      <c r="D181" s="80">
        <v>0.41</v>
      </c>
      <c r="E181" s="81">
        <v>1.9E-2</v>
      </c>
      <c r="F181" s="82">
        <v>2E-3</v>
      </c>
      <c r="G181" s="318">
        <v>0.78</v>
      </c>
      <c r="H181" s="318">
        <v>0.19</v>
      </c>
      <c r="I181" s="321">
        <v>0.4</v>
      </c>
      <c r="J181" s="25">
        <v>6.0000000000000001E-3</v>
      </c>
    </row>
    <row r="182" spans="1:10" ht="35.049999999999997" customHeight="1" x14ac:dyDescent="0.3">
      <c r="A182" s="317" t="s">
        <v>907</v>
      </c>
      <c r="B182" s="355" t="s">
        <v>480</v>
      </c>
      <c r="C182" s="326">
        <v>0</v>
      </c>
      <c r="D182" s="80">
        <v>0.41</v>
      </c>
      <c r="E182" s="81">
        <v>1.9E-2</v>
      </c>
      <c r="F182" s="82">
        <v>2E-3</v>
      </c>
      <c r="G182" s="318">
        <v>17.41</v>
      </c>
      <c r="H182" s="318">
        <v>0.19</v>
      </c>
      <c r="I182" s="321">
        <v>0.4</v>
      </c>
      <c r="J182" s="25">
        <v>6.0000000000000001E-3</v>
      </c>
    </row>
    <row r="183" spans="1:10" ht="35.049999999999997" customHeight="1" x14ac:dyDescent="0.3">
      <c r="A183" s="317" t="s">
        <v>908</v>
      </c>
      <c r="B183" s="355" t="s">
        <v>480</v>
      </c>
      <c r="C183" s="326">
        <v>0</v>
      </c>
      <c r="D183" s="80">
        <v>0.41</v>
      </c>
      <c r="E183" s="81">
        <v>1.9E-2</v>
      </c>
      <c r="F183" s="82">
        <v>2E-3</v>
      </c>
      <c r="G183" s="318">
        <v>33.729999999999997</v>
      </c>
      <c r="H183" s="318">
        <v>0.19</v>
      </c>
      <c r="I183" s="321">
        <v>0.4</v>
      </c>
      <c r="J183" s="25">
        <v>6.0000000000000001E-3</v>
      </c>
    </row>
    <row r="184" spans="1:10" ht="35.049999999999997" customHeight="1" x14ac:dyDescent="0.3">
      <c r="A184" s="317" t="s">
        <v>909</v>
      </c>
      <c r="B184" s="355" t="s">
        <v>480</v>
      </c>
      <c r="C184" s="326">
        <v>0</v>
      </c>
      <c r="D184" s="80">
        <v>0.41</v>
      </c>
      <c r="E184" s="81">
        <v>1.9E-2</v>
      </c>
      <c r="F184" s="82">
        <v>2E-3</v>
      </c>
      <c r="G184" s="318">
        <v>54.12</v>
      </c>
      <c r="H184" s="318">
        <v>0.19</v>
      </c>
      <c r="I184" s="321">
        <v>0.4</v>
      </c>
      <c r="J184" s="25">
        <v>6.0000000000000001E-3</v>
      </c>
    </row>
    <row r="185" spans="1:10" ht="35.049999999999997" customHeight="1" x14ac:dyDescent="0.3">
      <c r="A185" s="317" t="s">
        <v>910</v>
      </c>
      <c r="B185" s="355" t="s">
        <v>480</v>
      </c>
      <c r="C185" s="326">
        <v>0</v>
      </c>
      <c r="D185" s="80">
        <v>0.41</v>
      </c>
      <c r="E185" s="81">
        <v>1.9E-2</v>
      </c>
      <c r="F185" s="82">
        <v>2E-3</v>
      </c>
      <c r="G185" s="318">
        <v>118</v>
      </c>
      <c r="H185" s="318">
        <v>0.19</v>
      </c>
      <c r="I185" s="321">
        <v>0.4</v>
      </c>
      <c r="J185" s="25">
        <v>6.0000000000000001E-3</v>
      </c>
    </row>
    <row r="186" spans="1:10" ht="35.049999999999997" customHeight="1" x14ac:dyDescent="0.3">
      <c r="A186" s="317" t="s">
        <v>911</v>
      </c>
      <c r="B186" s="355" t="s">
        <v>480</v>
      </c>
      <c r="C186" s="326">
        <v>0</v>
      </c>
      <c r="D186" s="80">
        <v>0.51800000000000002</v>
      </c>
      <c r="E186" s="81">
        <v>1.9E-2</v>
      </c>
      <c r="F186" s="82">
        <v>2E-3</v>
      </c>
      <c r="G186" s="318">
        <v>0.97</v>
      </c>
      <c r="H186" s="318">
        <v>0.28999999999999998</v>
      </c>
      <c r="I186" s="321">
        <v>0.54</v>
      </c>
      <c r="J186" s="25">
        <v>6.0000000000000001E-3</v>
      </c>
    </row>
    <row r="187" spans="1:10" ht="35.049999999999997" customHeight="1" x14ac:dyDescent="0.3">
      <c r="A187" s="317" t="s">
        <v>912</v>
      </c>
      <c r="B187" s="355" t="s">
        <v>480</v>
      </c>
      <c r="C187" s="326">
        <v>0</v>
      </c>
      <c r="D187" s="80">
        <v>0.51800000000000002</v>
      </c>
      <c r="E187" s="81">
        <v>1.9E-2</v>
      </c>
      <c r="F187" s="82">
        <v>2E-3</v>
      </c>
      <c r="G187" s="318">
        <v>27.97</v>
      </c>
      <c r="H187" s="318">
        <v>0.28999999999999998</v>
      </c>
      <c r="I187" s="321">
        <v>0.54</v>
      </c>
      <c r="J187" s="25">
        <v>6.0000000000000001E-3</v>
      </c>
    </row>
    <row r="188" spans="1:10" ht="35.049999999999997" customHeight="1" x14ac:dyDescent="0.3">
      <c r="A188" s="317" t="s">
        <v>913</v>
      </c>
      <c r="B188" s="355" t="s">
        <v>480</v>
      </c>
      <c r="C188" s="326">
        <v>0</v>
      </c>
      <c r="D188" s="80">
        <v>0.51800000000000002</v>
      </c>
      <c r="E188" s="81">
        <v>1.9E-2</v>
      </c>
      <c r="F188" s="82">
        <v>2E-3</v>
      </c>
      <c r="G188" s="318">
        <v>54.48</v>
      </c>
      <c r="H188" s="318">
        <v>0.28999999999999998</v>
      </c>
      <c r="I188" s="321">
        <v>0.54</v>
      </c>
      <c r="J188" s="25">
        <v>6.0000000000000001E-3</v>
      </c>
    </row>
    <row r="189" spans="1:10" ht="35.049999999999997" customHeight="1" x14ac:dyDescent="0.3">
      <c r="A189" s="317" t="s">
        <v>914</v>
      </c>
      <c r="B189" s="355" t="s">
        <v>480</v>
      </c>
      <c r="C189" s="326">
        <v>0</v>
      </c>
      <c r="D189" s="80">
        <v>0.51800000000000002</v>
      </c>
      <c r="E189" s="81">
        <v>1.9E-2</v>
      </c>
      <c r="F189" s="82">
        <v>2E-3</v>
      </c>
      <c r="G189" s="318">
        <v>87.6</v>
      </c>
      <c r="H189" s="318">
        <v>0.28999999999999998</v>
      </c>
      <c r="I189" s="321">
        <v>0.54</v>
      </c>
      <c r="J189" s="25">
        <v>6.0000000000000001E-3</v>
      </c>
    </row>
    <row r="190" spans="1:10" ht="35.049999999999997" customHeight="1" x14ac:dyDescent="0.3">
      <c r="A190" s="317" t="s">
        <v>915</v>
      </c>
      <c r="B190" s="355" t="s">
        <v>480</v>
      </c>
      <c r="C190" s="326">
        <v>0</v>
      </c>
      <c r="D190" s="80">
        <v>0.51800000000000002</v>
      </c>
      <c r="E190" s="81">
        <v>1.9E-2</v>
      </c>
      <c r="F190" s="82">
        <v>2E-3</v>
      </c>
      <c r="G190" s="318">
        <v>191.37</v>
      </c>
      <c r="H190" s="318">
        <v>0.28999999999999998</v>
      </c>
      <c r="I190" s="321">
        <v>0.54</v>
      </c>
      <c r="J190" s="25">
        <v>6.0000000000000001E-3</v>
      </c>
    </row>
    <row r="191" spans="1:10" ht="35.049999999999997" customHeight="1" x14ac:dyDescent="0.3">
      <c r="A191" s="317" t="s">
        <v>916</v>
      </c>
      <c r="B191" s="355" t="s">
        <v>480</v>
      </c>
      <c r="C191" s="326">
        <v>0</v>
      </c>
      <c r="D191" s="80">
        <v>0.44700000000000001</v>
      </c>
      <c r="E191" s="81">
        <v>1.2E-2</v>
      </c>
      <c r="F191" s="82">
        <v>1E-3</v>
      </c>
      <c r="G191" s="318">
        <v>9.59</v>
      </c>
      <c r="H191" s="318">
        <v>0.28999999999999998</v>
      </c>
      <c r="I191" s="321">
        <v>0.63</v>
      </c>
      <c r="J191" s="25">
        <v>5.0000000000000001E-3</v>
      </c>
    </row>
    <row r="192" spans="1:10" ht="35.049999999999997" customHeight="1" x14ac:dyDescent="0.3">
      <c r="A192" s="317" t="s">
        <v>917</v>
      </c>
      <c r="B192" s="355" t="s">
        <v>480</v>
      </c>
      <c r="C192" s="326">
        <v>0</v>
      </c>
      <c r="D192" s="80">
        <v>0.44700000000000001</v>
      </c>
      <c r="E192" s="81">
        <v>1.2E-2</v>
      </c>
      <c r="F192" s="82">
        <v>1E-3</v>
      </c>
      <c r="G192" s="318">
        <v>157.62</v>
      </c>
      <c r="H192" s="318">
        <v>0.28999999999999998</v>
      </c>
      <c r="I192" s="321">
        <v>0.63</v>
      </c>
      <c r="J192" s="25">
        <v>5.0000000000000001E-3</v>
      </c>
    </row>
    <row r="193" spans="1:10" ht="35.049999999999997" customHeight="1" x14ac:dyDescent="0.3">
      <c r="A193" s="317" t="s">
        <v>918</v>
      </c>
      <c r="B193" s="355" t="s">
        <v>480</v>
      </c>
      <c r="C193" s="326">
        <v>0</v>
      </c>
      <c r="D193" s="80">
        <v>0.44700000000000001</v>
      </c>
      <c r="E193" s="81">
        <v>1.2E-2</v>
      </c>
      <c r="F193" s="82">
        <v>1E-3</v>
      </c>
      <c r="G193" s="318">
        <v>565.15</v>
      </c>
      <c r="H193" s="318">
        <v>0.28999999999999998</v>
      </c>
      <c r="I193" s="321">
        <v>0.63</v>
      </c>
      <c r="J193" s="25">
        <v>5.0000000000000001E-3</v>
      </c>
    </row>
    <row r="194" spans="1:10" ht="35.049999999999997" customHeight="1" x14ac:dyDescent="0.3">
      <c r="A194" s="317" t="s">
        <v>919</v>
      </c>
      <c r="B194" s="355" t="s">
        <v>480</v>
      </c>
      <c r="C194" s="326">
        <v>0</v>
      </c>
      <c r="D194" s="80">
        <v>0.44700000000000001</v>
      </c>
      <c r="E194" s="81">
        <v>1.2E-2</v>
      </c>
      <c r="F194" s="82">
        <v>1E-3</v>
      </c>
      <c r="G194" s="318">
        <v>1181.23</v>
      </c>
      <c r="H194" s="318">
        <v>0.28999999999999998</v>
      </c>
      <c r="I194" s="321">
        <v>0.63</v>
      </c>
      <c r="J194" s="25">
        <v>5.0000000000000001E-3</v>
      </c>
    </row>
    <row r="195" spans="1:10" ht="35.049999999999997" customHeight="1" x14ac:dyDescent="0.3">
      <c r="A195" s="317" t="s">
        <v>920</v>
      </c>
      <c r="B195" s="355" t="s">
        <v>480</v>
      </c>
      <c r="C195" s="326">
        <v>0</v>
      </c>
      <c r="D195" s="80">
        <v>0.44700000000000001</v>
      </c>
      <c r="E195" s="81">
        <v>1.2E-2</v>
      </c>
      <c r="F195" s="82">
        <v>1E-3</v>
      </c>
      <c r="G195" s="318">
        <v>2994.73</v>
      </c>
      <c r="H195" s="318">
        <v>0.28999999999999998</v>
      </c>
      <c r="I195" s="321">
        <v>0.63</v>
      </c>
      <c r="J195" s="25">
        <v>5.0000000000000001E-3</v>
      </c>
    </row>
    <row r="196" spans="1:10" ht="35.049999999999997" customHeight="1" x14ac:dyDescent="0.3">
      <c r="A196" s="317" t="s">
        <v>587</v>
      </c>
      <c r="B196" s="355" t="s">
        <v>480</v>
      </c>
      <c r="C196" s="326" t="s">
        <v>608</v>
      </c>
      <c r="D196" s="83">
        <v>1.8560000000000001</v>
      </c>
      <c r="E196" s="84">
        <v>0.16600000000000001</v>
      </c>
      <c r="F196" s="82">
        <v>0.122</v>
      </c>
      <c r="G196" s="319" t="s">
        <v>595</v>
      </c>
      <c r="H196" s="319" t="s">
        <v>595</v>
      </c>
      <c r="I196" s="320" t="s">
        <v>595</v>
      </c>
      <c r="J196" s="26" t="s">
        <v>595</v>
      </c>
    </row>
    <row r="197" spans="1:10" ht="35.049999999999997" customHeight="1" x14ac:dyDescent="0.3">
      <c r="A197" s="317" t="s">
        <v>702</v>
      </c>
      <c r="B197" s="355" t="s">
        <v>480</v>
      </c>
      <c r="C197" s="326">
        <v>0</v>
      </c>
      <c r="D197" s="80">
        <v>-0.67800000000000005</v>
      </c>
      <c r="E197" s="81">
        <v>-3.4000000000000002E-2</v>
      </c>
      <c r="F197" s="82">
        <v>-3.0000000000000001E-3</v>
      </c>
      <c r="G197" s="318">
        <v>0</v>
      </c>
      <c r="H197" s="319" t="s">
        <v>595</v>
      </c>
      <c r="I197" s="320" t="s">
        <v>595</v>
      </c>
      <c r="J197" s="26" t="s">
        <v>595</v>
      </c>
    </row>
    <row r="198" spans="1:10" ht="35.049999999999997" customHeight="1" x14ac:dyDescent="0.3">
      <c r="A198" s="317" t="s">
        <v>703</v>
      </c>
      <c r="B198" s="355" t="s">
        <v>480</v>
      </c>
      <c r="C198" s="326">
        <v>0</v>
      </c>
      <c r="D198" s="80">
        <v>-0.72299999999999998</v>
      </c>
      <c r="E198" s="81">
        <v>-3.4000000000000002E-2</v>
      </c>
      <c r="F198" s="82">
        <v>-3.0000000000000001E-3</v>
      </c>
      <c r="G198" s="318">
        <v>0</v>
      </c>
      <c r="H198" s="319" t="s">
        <v>595</v>
      </c>
      <c r="I198" s="320" t="s">
        <v>595</v>
      </c>
      <c r="J198" s="26" t="s">
        <v>595</v>
      </c>
    </row>
    <row r="199" spans="1:10" ht="35.049999999999997" customHeight="1" x14ac:dyDescent="0.3">
      <c r="A199" s="317" t="s">
        <v>704</v>
      </c>
      <c r="B199" s="355" t="s">
        <v>480</v>
      </c>
      <c r="C199" s="326">
        <v>0</v>
      </c>
      <c r="D199" s="80">
        <v>-0.67800000000000005</v>
      </c>
      <c r="E199" s="81">
        <v>-3.4000000000000002E-2</v>
      </c>
      <c r="F199" s="82">
        <v>-3.0000000000000001E-3</v>
      </c>
      <c r="G199" s="318">
        <v>0</v>
      </c>
      <c r="H199" s="319" t="s">
        <v>595</v>
      </c>
      <c r="I199" s="320" t="s">
        <v>595</v>
      </c>
      <c r="J199" s="25">
        <v>0.01</v>
      </c>
    </row>
    <row r="200" spans="1:10" ht="35.049999999999997" customHeight="1" x14ac:dyDescent="0.3">
      <c r="A200" s="317" t="s">
        <v>705</v>
      </c>
      <c r="B200" s="355" t="s">
        <v>480</v>
      </c>
      <c r="C200" s="326">
        <v>0</v>
      </c>
      <c r="D200" s="80">
        <v>-0.72299999999999998</v>
      </c>
      <c r="E200" s="81">
        <v>-3.4000000000000002E-2</v>
      </c>
      <c r="F200" s="82">
        <v>-3.0000000000000001E-3</v>
      </c>
      <c r="G200" s="318">
        <v>0</v>
      </c>
      <c r="H200" s="319" t="s">
        <v>595</v>
      </c>
      <c r="I200" s="320" t="s">
        <v>595</v>
      </c>
      <c r="J200" s="25">
        <v>0.01</v>
      </c>
    </row>
    <row r="201" spans="1:10" ht="35.049999999999997" customHeight="1" x14ac:dyDescent="0.3">
      <c r="A201" s="317" t="s">
        <v>706</v>
      </c>
      <c r="B201" s="355" t="s">
        <v>480</v>
      </c>
      <c r="C201" s="326">
        <v>0</v>
      </c>
      <c r="D201" s="80">
        <v>-0.88400000000000001</v>
      </c>
      <c r="E201" s="81">
        <v>-2.9000000000000001E-2</v>
      </c>
      <c r="F201" s="82">
        <v>-3.0000000000000001E-3</v>
      </c>
      <c r="G201" s="318">
        <v>10.79</v>
      </c>
      <c r="H201" s="319" t="s">
        <v>595</v>
      </c>
      <c r="I201" s="320" t="s">
        <v>595</v>
      </c>
      <c r="J201" s="25">
        <v>1.2999999999999999E-2</v>
      </c>
    </row>
  </sheetData>
  <mergeCells count="12">
    <mergeCell ref="B10:D10"/>
    <mergeCell ref="F10:G10"/>
    <mergeCell ref="H9:J9"/>
    <mergeCell ref="F5:G5"/>
    <mergeCell ref="A2:J2"/>
    <mergeCell ref="A4:D4"/>
    <mergeCell ref="F4:J4"/>
    <mergeCell ref="F6:G6"/>
    <mergeCell ref="F7:G7"/>
    <mergeCell ref="B8:D8"/>
    <mergeCell ref="F8:G8"/>
    <mergeCell ref="F9:G9"/>
  </mergeCells>
  <hyperlinks>
    <hyperlink ref="A1" location="Overview!A1" display="Back to Overview" xr:uid="{00000000-0004-0000-17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A1:J201"/>
  <sheetViews>
    <sheetView topLeftCell="A196" zoomScale="50" zoomScaleNormal="50" zoomScaleSheetLayoutView="85" workbookViewId="0">
      <selection activeCell="H12" sqref="H12"/>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6384" width="9.15234375" style="1"/>
  </cols>
  <sheetData>
    <row r="1" spans="1:10" ht="40" customHeight="1" x14ac:dyDescent="0.3">
      <c r="A1" s="32" t="s">
        <v>19</v>
      </c>
      <c r="C1" s="2"/>
      <c r="D1" s="2"/>
      <c r="H1" s="2"/>
      <c r="I1" s="3"/>
      <c r="J1" s="1"/>
    </row>
    <row r="2" spans="1:10" ht="40" customHeight="1" x14ac:dyDescent="0.3">
      <c r="A2" s="527" t="str">
        <f>Overview!B4&amp;" - Effective from "&amp;Overview!D4&amp;" - Final LDNO tariffs in NPG Yorkshire Area (GSP Group_M)"</f>
        <v>Indigo Power Limited - Effective from 1 April 2022 - Final LDNO tariffs in NPG Yorkshire Area (GSP Group_M)</v>
      </c>
      <c r="B2" s="527"/>
      <c r="C2" s="527"/>
      <c r="D2" s="527"/>
      <c r="E2" s="527"/>
      <c r="F2" s="527"/>
      <c r="G2" s="527"/>
      <c r="H2" s="527"/>
      <c r="I2" s="527"/>
      <c r="J2" s="527"/>
    </row>
    <row r="3" spans="1:10" ht="40" customHeight="1" x14ac:dyDescent="0.3">
      <c r="A3" s="47"/>
      <c r="B3" s="47"/>
      <c r="C3" s="47"/>
      <c r="D3" s="47"/>
      <c r="E3" s="47"/>
      <c r="F3" s="47"/>
      <c r="G3" s="47"/>
      <c r="H3" s="47"/>
      <c r="I3" s="47"/>
      <c r="J3" s="47"/>
    </row>
    <row r="4" spans="1:10" ht="40" customHeight="1" x14ac:dyDescent="0.3">
      <c r="A4" s="433" t="s">
        <v>308</v>
      </c>
      <c r="B4" s="433"/>
      <c r="C4" s="433"/>
      <c r="D4" s="433"/>
      <c r="E4" s="51"/>
      <c r="F4" s="433" t="s">
        <v>307</v>
      </c>
      <c r="G4" s="433"/>
      <c r="H4" s="433"/>
      <c r="I4" s="433"/>
      <c r="J4" s="433"/>
    </row>
    <row r="5" spans="1:10" ht="40" customHeight="1" x14ac:dyDescent="0.3">
      <c r="A5" s="378" t="s">
        <v>13</v>
      </c>
      <c r="B5" s="248" t="s">
        <v>299</v>
      </c>
      <c r="C5" s="255" t="s">
        <v>300</v>
      </c>
      <c r="D5" s="43" t="s">
        <v>301</v>
      </c>
      <c r="E5" s="46"/>
      <c r="F5" s="430"/>
      <c r="G5" s="431"/>
      <c r="H5" s="44" t="s">
        <v>305</v>
      </c>
      <c r="I5" s="45" t="s">
        <v>306</v>
      </c>
      <c r="J5" s="43" t="s">
        <v>301</v>
      </c>
    </row>
    <row r="6" spans="1:10" ht="40" customHeight="1" x14ac:dyDescent="0.3">
      <c r="A6" s="102" t="str">
        <f>'Annex 1 LV and HV charges_M'!A6</f>
        <v>Monday to Friday 
(Including Bank Holidays)
All Year</v>
      </c>
      <c r="B6" s="241" t="str">
        <f>'Annex 1 LV and HV charges_M'!B6</f>
        <v>16:00 to 19:30</v>
      </c>
      <c r="C6" s="241" t="str">
        <f>'Annex 1 LV and HV charges_M'!C6</f>
        <v>08:00 to 16:00
19:30 to 22:00</v>
      </c>
      <c r="D6" s="241" t="str">
        <f>'Annex 1 LV and HV charges_M'!E6</f>
        <v>00:00 to 08:00
22:00 to 24:00</v>
      </c>
      <c r="E6" s="46"/>
      <c r="F6" s="458" t="str">
        <f>'Annex 1 LV and HV charges_M'!G6</f>
        <v>Monday to Friday 
(Including Bank Holidays)
November to February Inclusive</v>
      </c>
      <c r="G6" s="458" t="str">
        <f>'Annex 1 LV and HV charges_M'!H6</f>
        <v/>
      </c>
      <c r="H6" s="13" t="str">
        <f>'Annex 1 LV and HV charges_M'!I6</f>
        <v>16:00 to 19:30</v>
      </c>
      <c r="I6" s="241" t="str">
        <f>'Annex 1 LV and HV charges_M'!J6</f>
        <v>08:00 to 16:00
19:30 to 22:00</v>
      </c>
      <c r="J6" s="241" t="str">
        <f>'Annex 1 LV and HV charges_M'!K6</f>
        <v>00:00 to 08:00
22:00 to 24:00</v>
      </c>
    </row>
    <row r="7" spans="1:10" ht="40" customHeight="1" x14ac:dyDescent="0.3">
      <c r="A7" s="102" t="str">
        <f>'Annex 1 LV and HV charges_M'!A7</f>
        <v>Saturday and Sunday
All Year</v>
      </c>
      <c r="B7" s="109" t="str">
        <f>'Annex 1 LV and HV charges_M'!B7</f>
        <v/>
      </c>
      <c r="C7" s="109" t="str">
        <f>'Annex 1 LV and HV charges_M'!C7</f>
        <v/>
      </c>
      <c r="D7" s="241" t="str">
        <f>'Annex 1 LV and HV charges_M'!E7</f>
        <v>00:00 to 24:00</v>
      </c>
      <c r="E7" s="46"/>
      <c r="F7" s="458" t="str">
        <f>'Annex 1 LV and HV charges_M'!G7</f>
        <v>Monday to Friday 
(Including Bank Holidays)
April to October Inclusive and March</v>
      </c>
      <c r="G7" s="458" t="str">
        <f>'Annex 1 LV and HV charges_M'!H7</f>
        <v/>
      </c>
      <c r="H7" s="109" t="str">
        <f>'Annex 1 LV and HV charges_M'!I7</f>
        <v/>
      </c>
      <c r="I7" s="241" t="str">
        <f>'Annex 1 LV and HV charges_M'!J7</f>
        <v>08:00 to 22:00</v>
      </c>
      <c r="J7" s="241" t="str">
        <f>'Annex 1 LV and HV charges_M'!K7</f>
        <v>00:00 to 08:00
22:00 to 24:00</v>
      </c>
    </row>
    <row r="8" spans="1:10" ht="40" customHeight="1" x14ac:dyDescent="0.3">
      <c r="A8" s="242" t="str">
        <f>'Annex 1 LV and HV charges_M'!A8</f>
        <v>Notes</v>
      </c>
      <c r="B8" s="437" t="str">
        <f>'Annex 1 LV and HV charges_M'!B8</f>
        <v>All the above times are in UK Clock time</v>
      </c>
      <c r="C8" s="446" t="str">
        <f>'Annex 1 LV and HV charges_M'!C8</f>
        <v/>
      </c>
      <c r="D8" s="438" t="str">
        <f>'Annex 1 LV and HV charges_M'!D8</f>
        <v/>
      </c>
      <c r="E8" s="46"/>
      <c r="F8" s="458" t="str">
        <f>'Annex 1 LV and HV charges_M'!G8</f>
        <v>Saturday and Sunday
All year</v>
      </c>
      <c r="G8" s="458" t="str">
        <f>'Annex 1 LV and HV charges_M'!H8</f>
        <v/>
      </c>
      <c r="H8" s="109" t="str">
        <f>'Annex 1 LV and HV charges_M'!I8</f>
        <v/>
      </c>
      <c r="I8" s="109" t="str">
        <f>'Annex 1 LV and HV charges_M'!J8</f>
        <v/>
      </c>
      <c r="J8" s="241" t="str">
        <f>'Annex 1 LV and HV charges_M'!K8</f>
        <v>00:00 to 24:00</v>
      </c>
    </row>
    <row r="9" spans="1:10" s="42" customFormat="1" ht="40" customHeight="1" x14ac:dyDescent="0.3">
      <c r="B9" s="46"/>
      <c r="C9" s="46"/>
      <c r="D9" s="46"/>
      <c r="E9" s="48"/>
      <c r="F9" s="458" t="str">
        <f>'Annex 1 LV and HV charges_M'!G9</f>
        <v>Notes</v>
      </c>
      <c r="G9" s="458" t="str">
        <f>'Annex 1 LV and HV charges_M'!H9</f>
        <v/>
      </c>
      <c r="H9" s="458" t="str">
        <f>'Annex 1 LV and HV charges_M'!I9</f>
        <v>All the above times are in UK Clock time</v>
      </c>
      <c r="I9" s="458" t="str">
        <f>'Annex 1 LV and HV charges_M'!J9</f>
        <v/>
      </c>
      <c r="J9" s="458" t="str">
        <f>'Annex 1 LV and HV charges_M'!K9</f>
        <v/>
      </c>
    </row>
    <row r="10" spans="1:10" s="42" customFormat="1" ht="40" customHeight="1" x14ac:dyDescent="0.3">
      <c r="A10" s="46"/>
      <c r="B10" s="46"/>
      <c r="C10" s="46"/>
      <c r="D10" s="46"/>
      <c r="E10" s="46"/>
      <c r="F10" s="49"/>
      <c r="G10" s="49" t="s">
        <v>480</v>
      </c>
      <c r="H10" s="50"/>
      <c r="I10" s="50"/>
      <c r="J10" s="50"/>
    </row>
    <row r="11" spans="1:10" ht="75" customHeight="1" x14ac:dyDescent="0.3">
      <c r="A11" s="358" t="s">
        <v>455</v>
      </c>
      <c r="B11" s="358" t="s">
        <v>31</v>
      </c>
      <c r="C11" s="357" t="s">
        <v>24</v>
      </c>
      <c r="D11" s="357" t="s">
        <v>571</v>
      </c>
      <c r="E11" s="357" t="s">
        <v>572</v>
      </c>
      <c r="F11" s="357" t="s">
        <v>573</v>
      </c>
      <c r="G11" s="357" t="s">
        <v>25</v>
      </c>
      <c r="H11" s="357" t="s">
        <v>26</v>
      </c>
      <c r="I11" s="357" t="s">
        <v>456</v>
      </c>
      <c r="J11" s="357" t="s">
        <v>270</v>
      </c>
    </row>
    <row r="12" spans="1:10" ht="35.049999999999997" customHeight="1" x14ac:dyDescent="0.3">
      <c r="A12" s="370" t="s">
        <v>777</v>
      </c>
      <c r="B12" s="371" t="s">
        <v>480</v>
      </c>
      <c r="C12" s="372" t="s">
        <v>630</v>
      </c>
      <c r="D12" s="359">
        <v>2.516</v>
      </c>
      <c r="E12" s="360">
        <v>0.52700000000000002</v>
      </c>
      <c r="F12" s="361">
        <v>5.1999999999999998E-2</v>
      </c>
      <c r="G12" s="373">
        <v>19.46</v>
      </c>
      <c r="H12" s="363">
        <v>0</v>
      </c>
      <c r="I12" s="363">
        <v>0</v>
      </c>
      <c r="J12" s="364">
        <v>0</v>
      </c>
    </row>
    <row r="13" spans="1:10" ht="35.049999999999997" customHeight="1" x14ac:dyDescent="0.3">
      <c r="A13" s="370" t="s">
        <v>778</v>
      </c>
      <c r="B13" s="371" t="s">
        <v>480</v>
      </c>
      <c r="C13" s="372">
        <v>2</v>
      </c>
      <c r="D13" s="359">
        <v>2.516</v>
      </c>
      <c r="E13" s="360">
        <v>0.52700000000000002</v>
      </c>
      <c r="F13" s="361">
        <v>5.1999999999999998E-2</v>
      </c>
      <c r="G13" s="363">
        <v>0</v>
      </c>
      <c r="H13" s="363">
        <v>0</v>
      </c>
      <c r="I13" s="363">
        <v>0</v>
      </c>
      <c r="J13" s="364">
        <v>0</v>
      </c>
    </row>
    <row r="14" spans="1:10" ht="35.049999999999997" customHeight="1" x14ac:dyDescent="0.3">
      <c r="A14" s="370" t="s">
        <v>779</v>
      </c>
      <c r="B14" s="371" t="s">
        <v>480</v>
      </c>
      <c r="C14" s="372" t="s">
        <v>631</v>
      </c>
      <c r="D14" s="359">
        <v>2.875</v>
      </c>
      <c r="E14" s="360">
        <v>0.60199999999999998</v>
      </c>
      <c r="F14" s="361">
        <v>5.8999999999999997E-2</v>
      </c>
      <c r="G14" s="373">
        <v>3.92</v>
      </c>
      <c r="H14" s="363">
        <v>0</v>
      </c>
      <c r="I14" s="363">
        <v>0</v>
      </c>
      <c r="J14" s="364">
        <v>0</v>
      </c>
    </row>
    <row r="15" spans="1:10" ht="35.049999999999997" customHeight="1" x14ac:dyDescent="0.3">
      <c r="A15" s="370" t="s">
        <v>780</v>
      </c>
      <c r="B15" s="371" t="s">
        <v>480</v>
      </c>
      <c r="C15" s="372" t="s">
        <v>631</v>
      </c>
      <c r="D15" s="359">
        <v>2.875</v>
      </c>
      <c r="E15" s="360">
        <v>0.60199999999999998</v>
      </c>
      <c r="F15" s="361">
        <v>5.8999999999999997E-2</v>
      </c>
      <c r="G15" s="373">
        <v>6.9</v>
      </c>
      <c r="H15" s="363">
        <v>0</v>
      </c>
      <c r="I15" s="363">
        <v>0</v>
      </c>
      <c r="J15" s="364">
        <v>0</v>
      </c>
    </row>
    <row r="16" spans="1:10" ht="35.049999999999997" customHeight="1" x14ac:dyDescent="0.3">
      <c r="A16" s="370" t="s">
        <v>781</v>
      </c>
      <c r="B16" s="371" t="s">
        <v>480</v>
      </c>
      <c r="C16" s="372" t="s">
        <v>631</v>
      </c>
      <c r="D16" s="359">
        <v>2.875</v>
      </c>
      <c r="E16" s="360">
        <v>0.60199999999999998</v>
      </c>
      <c r="F16" s="361">
        <v>5.8999999999999997E-2</v>
      </c>
      <c r="G16" s="373">
        <v>18.87</v>
      </c>
      <c r="H16" s="363">
        <v>0</v>
      </c>
      <c r="I16" s="363">
        <v>0</v>
      </c>
      <c r="J16" s="364">
        <v>0</v>
      </c>
    </row>
    <row r="17" spans="1:10" ht="35.049999999999997" customHeight="1" x14ac:dyDescent="0.3">
      <c r="A17" s="370" t="s">
        <v>782</v>
      </c>
      <c r="B17" s="371" t="s">
        <v>480</v>
      </c>
      <c r="C17" s="372" t="s">
        <v>631</v>
      </c>
      <c r="D17" s="359">
        <v>2.875</v>
      </c>
      <c r="E17" s="360">
        <v>0.60199999999999998</v>
      </c>
      <c r="F17" s="361">
        <v>5.8999999999999997E-2</v>
      </c>
      <c r="G17" s="373">
        <v>41.24</v>
      </c>
      <c r="H17" s="363">
        <v>0</v>
      </c>
      <c r="I17" s="363">
        <v>0</v>
      </c>
      <c r="J17" s="364">
        <v>0</v>
      </c>
    </row>
    <row r="18" spans="1:10" ht="35.049999999999997" customHeight="1" x14ac:dyDescent="0.3">
      <c r="A18" s="370" t="s">
        <v>783</v>
      </c>
      <c r="B18" s="371" t="s">
        <v>480</v>
      </c>
      <c r="C18" s="372" t="s">
        <v>631</v>
      </c>
      <c r="D18" s="359">
        <v>2.875</v>
      </c>
      <c r="E18" s="360">
        <v>0.60199999999999998</v>
      </c>
      <c r="F18" s="361">
        <v>5.8999999999999997E-2</v>
      </c>
      <c r="G18" s="373">
        <v>121.35</v>
      </c>
      <c r="H18" s="363">
        <v>0</v>
      </c>
      <c r="I18" s="363">
        <v>0</v>
      </c>
      <c r="J18" s="364">
        <v>0</v>
      </c>
    </row>
    <row r="19" spans="1:10" ht="35.049999999999997" customHeight="1" x14ac:dyDescent="0.3">
      <c r="A19" s="370" t="s">
        <v>574</v>
      </c>
      <c r="B19" s="371" t="s">
        <v>480</v>
      </c>
      <c r="C19" s="372">
        <v>4</v>
      </c>
      <c r="D19" s="359">
        <v>2.875</v>
      </c>
      <c r="E19" s="360">
        <v>0.60199999999999998</v>
      </c>
      <c r="F19" s="361">
        <v>5.8999999999999997E-2</v>
      </c>
      <c r="G19" s="363">
        <v>0</v>
      </c>
      <c r="H19" s="363">
        <v>0</v>
      </c>
      <c r="I19" s="363">
        <v>0</v>
      </c>
      <c r="J19" s="364">
        <v>0</v>
      </c>
    </row>
    <row r="20" spans="1:10" ht="35.049999999999997" customHeight="1" x14ac:dyDescent="0.3">
      <c r="A20" s="370" t="s">
        <v>784</v>
      </c>
      <c r="B20" s="371" t="s">
        <v>480</v>
      </c>
      <c r="C20" s="372">
        <v>0</v>
      </c>
      <c r="D20" s="359">
        <v>2.2850000000000001</v>
      </c>
      <c r="E20" s="360">
        <v>0.47299999999999998</v>
      </c>
      <c r="F20" s="361">
        <v>4.7E-2</v>
      </c>
      <c r="G20" s="373">
        <v>8.43</v>
      </c>
      <c r="H20" s="373">
        <v>0.73</v>
      </c>
      <c r="I20" s="374">
        <v>1.55</v>
      </c>
      <c r="J20" s="366">
        <v>7.0000000000000007E-2</v>
      </c>
    </row>
    <row r="21" spans="1:10" ht="35.049999999999997" customHeight="1" x14ac:dyDescent="0.3">
      <c r="A21" s="370" t="s">
        <v>785</v>
      </c>
      <c r="B21" s="371" t="s">
        <v>480</v>
      </c>
      <c r="C21" s="372">
        <v>0</v>
      </c>
      <c r="D21" s="359">
        <v>2.2850000000000001</v>
      </c>
      <c r="E21" s="360">
        <v>0.47299999999999998</v>
      </c>
      <c r="F21" s="361">
        <v>4.7E-2</v>
      </c>
      <c r="G21" s="373">
        <v>187.04</v>
      </c>
      <c r="H21" s="373">
        <v>0.73</v>
      </c>
      <c r="I21" s="374">
        <v>1.55</v>
      </c>
      <c r="J21" s="366">
        <v>7.0000000000000007E-2</v>
      </c>
    </row>
    <row r="22" spans="1:10" ht="35.049999999999997" customHeight="1" x14ac:dyDescent="0.3">
      <c r="A22" s="370" t="s">
        <v>786</v>
      </c>
      <c r="B22" s="371" t="s">
        <v>480</v>
      </c>
      <c r="C22" s="372">
        <v>0</v>
      </c>
      <c r="D22" s="359">
        <v>2.2850000000000001</v>
      </c>
      <c r="E22" s="360">
        <v>0.47299999999999998</v>
      </c>
      <c r="F22" s="361">
        <v>4.7E-2</v>
      </c>
      <c r="G22" s="373">
        <v>372.66</v>
      </c>
      <c r="H22" s="373">
        <v>0.73</v>
      </c>
      <c r="I22" s="374">
        <v>1.55</v>
      </c>
      <c r="J22" s="366">
        <v>7.0000000000000007E-2</v>
      </c>
    </row>
    <row r="23" spans="1:10" ht="35.049999999999997" customHeight="1" x14ac:dyDescent="0.3">
      <c r="A23" s="370" t="s">
        <v>787</v>
      </c>
      <c r="B23" s="371" t="s">
        <v>480</v>
      </c>
      <c r="C23" s="372">
        <v>0</v>
      </c>
      <c r="D23" s="359">
        <v>2.2850000000000001</v>
      </c>
      <c r="E23" s="360">
        <v>0.47299999999999998</v>
      </c>
      <c r="F23" s="361">
        <v>4.7E-2</v>
      </c>
      <c r="G23" s="373">
        <v>586.80999999999995</v>
      </c>
      <c r="H23" s="373">
        <v>0.73</v>
      </c>
      <c r="I23" s="374">
        <v>1.55</v>
      </c>
      <c r="J23" s="366">
        <v>7.0000000000000007E-2</v>
      </c>
    </row>
    <row r="24" spans="1:10" ht="35.049999999999997" customHeight="1" x14ac:dyDescent="0.3">
      <c r="A24" s="370" t="s">
        <v>788</v>
      </c>
      <c r="B24" s="371" t="s">
        <v>480</v>
      </c>
      <c r="C24" s="372">
        <v>0</v>
      </c>
      <c r="D24" s="359">
        <v>2.2850000000000001</v>
      </c>
      <c r="E24" s="360">
        <v>0.47299999999999998</v>
      </c>
      <c r="F24" s="361">
        <v>4.7E-2</v>
      </c>
      <c r="G24" s="373">
        <v>1149.33</v>
      </c>
      <c r="H24" s="373">
        <v>0.73</v>
      </c>
      <c r="I24" s="374">
        <v>1.55</v>
      </c>
      <c r="J24" s="366">
        <v>7.0000000000000007E-2</v>
      </c>
    </row>
    <row r="25" spans="1:10" ht="35.049999999999997" customHeight="1" x14ac:dyDescent="0.3">
      <c r="A25" s="370" t="s">
        <v>575</v>
      </c>
      <c r="B25" s="371" t="s">
        <v>610</v>
      </c>
      <c r="C25" s="372" t="s">
        <v>632</v>
      </c>
      <c r="D25" s="367">
        <v>6.6740000000000004</v>
      </c>
      <c r="E25" s="368">
        <v>1.1539999999999999</v>
      </c>
      <c r="F25" s="369">
        <v>0.79</v>
      </c>
      <c r="G25" s="363">
        <v>0</v>
      </c>
      <c r="H25" s="363">
        <v>0</v>
      </c>
      <c r="I25" s="363">
        <v>0</v>
      </c>
      <c r="J25" s="364">
        <v>0</v>
      </c>
    </row>
    <row r="26" spans="1:10" ht="35.049999999999997" customHeight="1" x14ac:dyDescent="0.3">
      <c r="A26" s="370" t="s">
        <v>677</v>
      </c>
      <c r="B26" s="371" t="s">
        <v>480</v>
      </c>
      <c r="C26" s="372" t="s">
        <v>710</v>
      </c>
      <c r="D26" s="359">
        <v>-3.1280000000000001</v>
      </c>
      <c r="E26" s="360">
        <v>-0.65600000000000003</v>
      </c>
      <c r="F26" s="361">
        <v>-6.4000000000000001E-2</v>
      </c>
      <c r="G26" s="363">
        <v>0</v>
      </c>
      <c r="H26" s="363">
        <v>0</v>
      </c>
      <c r="I26" s="363">
        <v>0</v>
      </c>
      <c r="J26" s="364">
        <v>0</v>
      </c>
    </row>
    <row r="27" spans="1:10" ht="35.049999999999997" customHeight="1" x14ac:dyDescent="0.3">
      <c r="A27" s="370" t="s">
        <v>678</v>
      </c>
      <c r="B27" s="371" t="s">
        <v>480</v>
      </c>
      <c r="C27" s="372">
        <v>0</v>
      </c>
      <c r="D27" s="359">
        <v>-3.1280000000000001</v>
      </c>
      <c r="E27" s="360">
        <v>-0.65600000000000003</v>
      </c>
      <c r="F27" s="361">
        <v>-6.4000000000000001E-2</v>
      </c>
      <c r="G27" s="363">
        <v>0</v>
      </c>
      <c r="H27" s="363">
        <v>0</v>
      </c>
      <c r="I27" s="363">
        <v>0</v>
      </c>
      <c r="J27" s="366">
        <v>8.7999999999999995E-2</v>
      </c>
    </row>
    <row r="28" spans="1:10" ht="35.049999999999997" customHeight="1" x14ac:dyDescent="0.3">
      <c r="A28" s="375" t="s">
        <v>789</v>
      </c>
      <c r="B28" s="371" t="s">
        <v>480</v>
      </c>
      <c r="C28" s="372" t="s">
        <v>630</v>
      </c>
      <c r="D28" s="359">
        <v>1.7470000000000001</v>
      </c>
      <c r="E28" s="360">
        <v>0.36599999999999999</v>
      </c>
      <c r="F28" s="361">
        <v>3.5999999999999997E-2</v>
      </c>
      <c r="G28" s="373">
        <v>7.04</v>
      </c>
      <c r="H28" s="363">
        <v>0</v>
      </c>
      <c r="I28" s="363">
        <v>0</v>
      </c>
      <c r="J28" s="364">
        <v>0</v>
      </c>
    </row>
    <row r="29" spans="1:10" ht="35.049999999999997" customHeight="1" x14ac:dyDescent="0.3">
      <c r="A29" s="375" t="s">
        <v>790</v>
      </c>
      <c r="B29" s="371" t="s">
        <v>480</v>
      </c>
      <c r="C29" s="372">
        <v>2</v>
      </c>
      <c r="D29" s="359">
        <v>1.7470000000000001</v>
      </c>
      <c r="E29" s="360">
        <v>0.36599999999999999</v>
      </c>
      <c r="F29" s="361">
        <v>3.5999999999999997E-2</v>
      </c>
      <c r="G29" s="363">
        <v>0</v>
      </c>
      <c r="H29" s="363">
        <v>0</v>
      </c>
      <c r="I29" s="363">
        <v>0</v>
      </c>
      <c r="J29" s="364">
        <v>0</v>
      </c>
    </row>
    <row r="30" spans="1:10" ht="35.049999999999997" customHeight="1" x14ac:dyDescent="0.3">
      <c r="A30" s="375" t="s">
        <v>791</v>
      </c>
      <c r="B30" s="371" t="s">
        <v>480</v>
      </c>
      <c r="C30" s="372" t="s">
        <v>631</v>
      </c>
      <c r="D30" s="359">
        <v>1.996</v>
      </c>
      <c r="E30" s="360">
        <v>0.41799999999999998</v>
      </c>
      <c r="F30" s="361">
        <v>4.1000000000000002E-2</v>
      </c>
      <c r="G30" s="373">
        <v>2.74</v>
      </c>
      <c r="H30" s="363">
        <v>0</v>
      </c>
      <c r="I30" s="363">
        <v>0</v>
      </c>
      <c r="J30" s="364">
        <v>0</v>
      </c>
    </row>
    <row r="31" spans="1:10" ht="35.049999999999997" customHeight="1" x14ac:dyDescent="0.3">
      <c r="A31" s="375" t="s">
        <v>792</v>
      </c>
      <c r="B31" s="371" t="s">
        <v>480</v>
      </c>
      <c r="C31" s="372" t="s">
        <v>631</v>
      </c>
      <c r="D31" s="359">
        <v>1.996</v>
      </c>
      <c r="E31" s="360">
        <v>0.41799999999999998</v>
      </c>
      <c r="F31" s="361">
        <v>4.1000000000000002E-2</v>
      </c>
      <c r="G31" s="373">
        <v>4.8099999999999996</v>
      </c>
      <c r="H31" s="363">
        <v>0</v>
      </c>
      <c r="I31" s="363">
        <v>0</v>
      </c>
      <c r="J31" s="364">
        <v>0</v>
      </c>
    </row>
    <row r="32" spans="1:10" ht="35.049999999999997" customHeight="1" x14ac:dyDescent="0.3">
      <c r="A32" s="375" t="s">
        <v>793</v>
      </c>
      <c r="B32" s="371" t="s">
        <v>480</v>
      </c>
      <c r="C32" s="372" t="s">
        <v>631</v>
      </c>
      <c r="D32" s="359">
        <v>1.996</v>
      </c>
      <c r="E32" s="360">
        <v>0.41799999999999998</v>
      </c>
      <c r="F32" s="361">
        <v>4.1000000000000002E-2</v>
      </c>
      <c r="G32" s="373">
        <v>13.11</v>
      </c>
      <c r="H32" s="363">
        <v>0</v>
      </c>
      <c r="I32" s="363">
        <v>0</v>
      </c>
      <c r="J32" s="364">
        <v>0</v>
      </c>
    </row>
    <row r="33" spans="1:10" ht="35.049999999999997" customHeight="1" x14ac:dyDescent="0.3">
      <c r="A33" s="375" t="s">
        <v>794</v>
      </c>
      <c r="B33" s="371" t="s">
        <v>480</v>
      </c>
      <c r="C33" s="372" t="s">
        <v>631</v>
      </c>
      <c r="D33" s="359">
        <v>1.996</v>
      </c>
      <c r="E33" s="360">
        <v>0.41799999999999998</v>
      </c>
      <c r="F33" s="361">
        <v>4.1000000000000002E-2</v>
      </c>
      <c r="G33" s="373">
        <v>28.64</v>
      </c>
      <c r="H33" s="363">
        <v>0</v>
      </c>
      <c r="I33" s="363">
        <v>0</v>
      </c>
      <c r="J33" s="364">
        <v>0</v>
      </c>
    </row>
    <row r="34" spans="1:10" ht="35.049999999999997" customHeight="1" x14ac:dyDescent="0.3">
      <c r="A34" s="375" t="s">
        <v>795</v>
      </c>
      <c r="B34" s="371" t="s">
        <v>480</v>
      </c>
      <c r="C34" s="372" t="s">
        <v>631</v>
      </c>
      <c r="D34" s="359">
        <v>1.996</v>
      </c>
      <c r="E34" s="360">
        <v>0.41799999999999998</v>
      </c>
      <c r="F34" s="361">
        <v>4.1000000000000002E-2</v>
      </c>
      <c r="G34" s="373">
        <v>84.26</v>
      </c>
      <c r="H34" s="363">
        <v>0</v>
      </c>
      <c r="I34" s="363">
        <v>0</v>
      </c>
      <c r="J34" s="364">
        <v>0</v>
      </c>
    </row>
    <row r="35" spans="1:10" ht="35.049999999999997" customHeight="1" x14ac:dyDescent="0.3">
      <c r="A35" s="375" t="s">
        <v>576</v>
      </c>
      <c r="B35" s="371" t="s">
        <v>480</v>
      </c>
      <c r="C35" s="372">
        <v>4</v>
      </c>
      <c r="D35" s="359">
        <v>1.996</v>
      </c>
      <c r="E35" s="360">
        <v>0.41799999999999998</v>
      </c>
      <c r="F35" s="361">
        <v>4.1000000000000002E-2</v>
      </c>
      <c r="G35" s="363">
        <v>0</v>
      </c>
      <c r="H35" s="363">
        <v>0</v>
      </c>
      <c r="I35" s="363">
        <v>0</v>
      </c>
      <c r="J35" s="364">
        <v>0</v>
      </c>
    </row>
    <row r="36" spans="1:10" ht="35.049999999999997" customHeight="1" x14ac:dyDescent="0.3">
      <c r="A36" s="375" t="s">
        <v>796</v>
      </c>
      <c r="B36" s="371" t="s">
        <v>480</v>
      </c>
      <c r="C36" s="372">
        <v>0</v>
      </c>
      <c r="D36" s="359">
        <v>1.5860000000000001</v>
      </c>
      <c r="E36" s="360">
        <v>0.32800000000000001</v>
      </c>
      <c r="F36" s="361">
        <v>3.2000000000000001E-2</v>
      </c>
      <c r="G36" s="373">
        <v>5.87</v>
      </c>
      <c r="H36" s="373">
        <v>0.5</v>
      </c>
      <c r="I36" s="374">
        <v>1.08</v>
      </c>
      <c r="J36" s="366">
        <v>4.9000000000000002E-2</v>
      </c>
    </row>
    <row r="37" spans="1:10" ht="35.049999999999997" customHeight="1" x14ac:dyDescent="0.3">
      <c r="A37" s="375" t="s">
        <v>797</v>
      </c>
      <c r="B37" s="371" t="s">
        <v>480</v>
      </c>
      <c r="C37" s="372">
        <v>0</v>
      </c>
      <c r="D37" s="359">
        <v>1.5860000000000001</v>
      </c>
      <c r="E37" s="360">
        <v>0.32800000000000001</v>
      </c>
      <c r="F37" s="361">
        <v>3.2000000000000001E-2</v>
      </c>
      <c r="G37" s="373">
        <v>129.86000000000001</v>
      </c>
      <c r="H37" s="373">
        <v>0.5</v>
      </c>
      <c r="I37" s="374">
        <v>1.08</v>
      </c>
      <c r="J37" s="366">
        <v>4.9000000000000002E-2</v>
      </c>
    </row>
    <row r="38" spans="1:10" ht="35.049999999999997" customHeight="1" x14ac:dyDescent="0.3">
      <c r="A38" s="375" t="s">
        <v>798</v>
      </c>
      <c r="B38" s="371" t="s">
        <v>480</v>
      </c>
      <c r="C38" s="372">
        <v>0</v>
      </c>
      <c r="D38" s="359">
        <v>1.5860000000000001</v>
      </c>
      <c r="E38" s="360">
        <v>0.32800000000000001</v>
      </c>
      <c r="F38" s="361">
        <v>3.2000000000000001E-2</v>
      </c>
      <c r="G38" s="373">
        <v>258.72000000000003</v>
      </c>
      <c r="H38" s="373">
        <v>0.5</v>
      </c>
      <c r="I38" s="374">
        <v>1.08</v>
      </c>
      <c r="J38" s="366">
        <v>4.9000000000000002E-2</v>
      </c>
    </row>
    <row r="39" spans="1:10" ht="35.049999999999997" customHeight="1" x14ac:dyDescent="0.3">
      <c r="A39" s="375" t="s">
        <v>799</v>
      </c>
      <c r="B39" s="371" t="s">
        <v>480</v>
      </c>
      <c r="C39" s="372">
        <v>0</v>
      </c>
      <c r="D39" s="359">
        <v>1.5860000000000001</v>
      </c>
      <c r="E39" s="360">
        <v>0.32800000000000001</v>
      </c>
      <c r="F39" s="361">
        <v>3.2000000000000001E-2</v>
      </c>
      <c r="G39" s="373">
        <v>407.37</v>
      </c>
      <c r="H39" s="373">
        <v>0.5</v>
      </c>
      <c r="I39" s="374">
        <v>1.08</v>
      </c>
      <c r="J39" s="366">
        <v>4.9000000000000002E-2</v>
      </c>
    </row>
    <row r="40" spans="1:10" ht="35.049999999999997" customHeight="1" x14ac:dyDescent="0.3">
      <c r="A40" s="375" t="s">
        <v>800</v>
      </c>
      <c r="B40" s="371" t="s">
        <v>480</v>
      </c>
      <c r="C40" s="372">
        <v>0</v>
      </c>
      <c r="D40" s="359">
        <v>1.5860000000000001</v>
      </c>
      <c r="E40" s="360">
        <v>0.32800000000000001</v>
      </c>
      <c r="F40" s="361">
        <v>3.2000000000000001E-2</v>
      </c>
      <c r="G40" s="373">
        <v>797.87</v>
      </c>
      <c r="H40" s="373">
        <v>0.5</v>
      </c>
      <c r="I40" s="374">
        <v>1.08</v>
      </c>
      <c r="J40" s="366">
        <v>4.9000000000000002E-2</v>
      </c>
    </row>
    <row r="41" spans="1:10" ht="35.049999999999997" customHeight="1" x14ac:dyDescent="0.3">
      <c r="A41" s="375" t="s">
        <v>801</v>
      </c>
      <c r="B41" s="371" t="s">
        <v>480</v>
      </c>
      <c r="C41" s="372">
        <v>0</v>
      </c>
      <c r="D41" s="359">
        <v>1.804</v>
      </c>
      <c r="E41" s="360">
        <v>0.36199999999999999</v>
      </c>
      <c r="F41" s="361">
        <v>3.5999999999999997E-2</v>
      </c>
      <c r="G41" s="373">
        <v>9.8000000000000007</v>
      </c>
      <c r="H41" s="373">
        <v>1</v>
      </c>
      <c r="I41" s="374">
        <v>1.57</v>
      </c>
      <c r="J41" s="366">
        <v>0.05</v>
      </c>
    </row>
    <row r="42" spans="1:10" ht="35.049999999999997" customHeight="1" x14ac:dyDescent="0.3">
      <c r="A42" s="375" t="s">
        <v>802</v>
      </c>
      <c r="B42" s="371" t="s">
        <v>480</v>
      </c>
      <c r="C42" s="372">
        <v>0</v>
      </c>
      <c r="D42" s="359">
        <v>1.804</v>
      </c>
      <c r="E42" s="360">
        <v>0.36199999999999999</v>
      </c>
      <c r="F42" s="361">
        <v>3.5999999999999997E-2</v>
      </c>
      <c r="G42" s="373">
        <v>217.54</v>
      </c>
      <c r="H42" s="373">
        <v>1</v>
      </c>
      <c r="I42" s="374">
        <v>1.57</v>
      </c>
      <c r="J42" s="366">
        <v>0.05</v>
      </c>
    </row>
    <row r="43" spans="1:10" ht="35.049999999999997" customHeight="1" x14ac:dyDescent="0.3">
      <c r="A43" s="375" t="s">
        <v>803</v>
      </c>
      <c r="B43" s="371" t="s">
        <v>480</v>
      </c>
      <c r="C43" s="372">
        <v>0</v>
      </c>
      <c r="D43" s="359">
        <v>1.804</v>
      </c>
      <c r="E43" s="360">
        <v>0.36199999999999999</v>
      </c>
      <c r="F43" s="361">
        <v>3.5999999999999997E-2</v>
      </c>
      <c r="G43" s="373">
        <v>433.44</v>
      </c>
      <c r="H43" s="373">
        <v>1</v>
      </c>
      <c r="I43" s="374">
        <v>1.57</v>
      </c>
      <c r="J43" s="366">
        <v>0.05</v>
      </c>
    </row>
    <row r="44" spans="1:10" ht="35.049999999999997" customHeight="1" x14ac:dyDescent="0.3">
      <c r="A44" s="375" t="s">
        <v>804</v>
      </c>
      <c r="B44" s="371" t="s">
        <v>480</v>
      </c>
      <c r="C44" s="372">
        <v>0</v>
      </c>
      <c r="D44" s="359">
        <v>1.804</v>
      </c>
      <c r="E44" s="360">
        <v>0.36199999999999999</v>
      </c>
      <c r="F44" s="361">
        <v>3.5999999999999997E-2</v>
      </c>
      <c r="G44" s="373">
        <v>682.5</v>
      </c>
      <c r="H44" s="373">
        <v>1</v>
      </c>
      <c r="I44" s="374">
        <v>1.57</v>
      </c>
      <c r="J44" s="366">
        <v>0.05</v>
      </c>
    </row>
    <row r="45" spans="1:10" ht="35.049999999999997" customHeight="1" x14ac:dyDescent="0.3">
      <c r="A45" s="375" t="s">
        <v>805</v>
      </c>
      <c r="B45" s="371" t="s">
        <v>480</v>
      </c>
      <c r="C45" s="372">
        <v>0</v>
      </c>
      <c r="D45" s="359">
        <v>1.804</v>
      </c>
      <c r="E45" s="360">
        <v>0.36199999999999999</v>
      </c>
      <c r="F45" s="361">
        <v>3.5999999999999997E-2</v>
      </c>
      <c r="G45" s="373">
        <v>1336.77</v>
      </c>
      <c r="H45" s="373">
        <v>1</v>
      </c>
      <c r="I45" s="374">
        <v>1.57</v>
      </c>
      <c r="J45" s="366">
        <v>0.05</v>
      </c>
    </row>
    <row r="46" spans="1:10" ht="35.049999999999997" customHeight="1" x14ac:dyDescent="0.3">
      <c r="A46" s="375" t="s">
        <v>806</v>
      </c>
      <c r="B46" s="371" t="s">
        <v>480</v>
      </c>
      <c r="C46" s="372">
        <v>0</v>
      </c>
      <c r="D46" s="359">
        <v>1.5409999999999999</v>
      </c>
      <c r="E46" s="360">
        <v>0.29399999999999998</v>
      </c>
      <c r="F46" s="361">
        <v>0.03</v>
      </c>
      <c r="G46" s="373">
        <v>149.13999999999999</v>
      </c>
      <c r="H46" s="373">
        <v>1.54</v>
      </c>
      <c r="I46" s="374">
        <v>2.4700000000000002</v>
      </c>
      <c r="J46" s="366">
        <v>3.6999999999999998E-2</v>
      </c>
    </row>
    <row r="47" spans="1:10" ht="35.049999999999997" customHeight="1" x14ac:dyDescent="0.3">
      <c r="A47" s="375" t="s">
        <v>807</v>
      </c>
      <c r="B47" s="371" t="s">
        <v>480</v>
      </c>
      <c r="C47" s="372">
        <v>0</v>
      </c>
      <c r="D47" s="359">
        <v>1.5409999999999999</v>
      </c>
      <c r="E47" s="360">
        <v>0.29399999999999998</v>
      </c>
      <c r="F47" s="361">
        <v>0.03</v>
      </c>
      <c r="G47" s="373">
        <v>1551.21</v>
      </c>
      <c r="H47" s="373">
        <v>1.54</v>
      </c>
      <c r="I47" s="374">
        <v>2.4700000000000002</v>
      </c>
      <c r="J47" s="366">
        <v>3.6999999999999998E-2</v>
      </c>
    </row>
    <row r="48" spans="1:10" ht="35.049999999999997" customHeight="1" x14ac:dyDescent="0.3">
      <c r="A48" s="375" t="s">
        <v>808</v>
      </c>
      <c r="B48" s="371" t="s">
        <v>480</v>
      </c>
      <c r="C48" s="372">
        <v>0</v>
      </c>
      <c r="D48" s="359">
        <v>1.5409999999999999</v>
      </c>
      <c r="E48" s="360">
        <v>0.29399999999999998</v>
      </c>
      <c r="F48" s="361">
        <v>0.03</v>
      </c>
      <c r="G48" s="373">
        <v>4790.55</v>
      </c>
      <c r="H48" s="373">
        <v>1.54</v>
      </c>
      <c r="I48" s="374">
        <v>2.4700000000000002</v>
      </c>
      <c r="J48" s="366">
        <v>3.6999999999999998E-2</v>
      </c>
    </row>
    <row r="49" spans="1:10" ht="35.049999999999997" customHeight="1" x14ac:dyDescent="0.3">
      <c r="A49" s="375" t="s">
        <v>809</v>
      </c>
      <c r="B49" s="371" t="s">
        <v>480</v>
      </c>
      <c r="C49" s="372">
        <v>0</v>
      </c>
      <c r="D49" s="359">
        <v>1.5409999999999999</v>
      </c>
      <c r="E49" s="360">
        <v>0.29399999999999998</v>
      </c>
      <c r="F49" s="361">
        <v>0.03</v>
      </c>
      <c r="G49" s="373">
        <v>9993.85</v>
      </c>
      <c r="H49" s="373">
        <v>1.54</v>
      </c>
      <c r="I49" s="374">
        <v>2.4700000000000002</v>
      </c>
      <c r="J49" s="366">
        <v>3.6999999999999998E-2</v>
      </c>
    </row>
    <row r="50" spans="1:10" ht="35.049999999999997" customHeight="1" x14ac:dyDescent="0.3">
      <c r="A50" s="375" t="s">
        <v>810</v>
      </c>
      <c r="B50" s="371" t="s">
        <v>480</v>
      </c>
      <c r="C50" s="372">
        <v>0</v>
      </c>
      <c r="D50" s="359">
        <v>1.5409999999999999</v>
      </c>
      <c r="E50" s="360">
        <v>0.29399999999999998</v>
      </c>
      <c r="F50" s="361">
        <v>0.03</v>
      </c>
      <c r="G50" s="373">
        <v>23819.119999999999</v>
      </c>
      <c r="H50" s="373">
        <v>1.54</v>
      </c>
      <c r="I50" s="374">
        <v>2.4700000000000002</v>
      </c>
      <c r="J50" s="366">
        <v>3.6999999999999998E-2</v>
      </c>
    </row>
    <row r="51" spans="1:10" ht="35.049999999999997" customHeight="1" x14ac:dyDescent="0.3">
      <c r="A51" s="375" t="s">
        <v>577</v>
      </c>
      <c r="B51" s="371" t="s">
        <v>480</v>
      </c>
      <c r="C51" s="372" t="s">
        <v>632</v>
      </c>
      <c r="D51" s="367">
        <v>4.633</v>
      </c>
      <c r="E51" s="368">
        <v>0.80100000000000005</v>
      </c>
      <c r="F51" s="369">
        <v>0.54800000000000004</v>
      </c>
      <c r="G51" s="363">
        <v>0</v>
      </c>
      <c r="H51" s="363">
        <v>0</v>
      </c>
      <c r="I51" s="363">
        <v>0</v>
      </c>
      <c r="J51" s="364">
        <v>0</v>
      </c>
    </row>
    <row r="52" spans="1:10" ht="35.049999999999997" customHeight="1" x14ac:dyDescent="0.3">
      <c r="A52" s="375" t="s">
        <v>679</v>
      </c>
      <c r="B52" s="371" t="s">
        <v>480</v>
      </c>
      <c r="C52" s="372" t="s">
        <v>710</v>
      </c>
      <c r="D52" s="359">
        <v>-3.1280000000000001</v>
      </c>
      <c r="E52" s="360">
        <v>-0.65600000000000003</v>
      </c>
      <c r="F52" s="361">
        <v>-6.4000000000000001E-2</v>
      </c>
      <c r="G52" s="363">
        <v>0</v>
      </c>
      <c r="H52" s="363">
        <v>0</v>
      </c>
      <c r="I52" s="363">
        <v>0</v>
      </c>
      <c r="J52" s="364">
        <v>0</v>
      </c>
    </row>
    <row r="53" spans="1:10" ht="35.049999999999997" customHeight="1" x14ac:dyDescent="0.3">
      <c r="A53" s="375" t="s">
        <v>680</v>
      </c>
      <c r="B53" s="371" t="s">
        <v>480</v>
      </c>
      <c r="C53" s="372">
        <v>8</v>
      </c>
      <c r="D53" s="359">
        <v>-2.7719999999999998</v>
      </c>
      <c r="E53" s="360">
        <v>-0.57699999999999996</v>
      </c>
      <c r="F53" s="361">
        <v>-5.7000000000000002E-2</v>
      </c>
      <c r="G53" s="363">
        <v>0</v>
      </c>
      <c r="H53" s="363">
        <v>0</v>
      </c>
      <c r="I53" s="363">
        <v>0</v>
      </c>
      <c r="J53" s="364">
        <v>0</v>
      </c>
    </row>
    <row r="54" spans="1:10" ht="35.049999999999997" customHeight="1" x14ac:dyDescent="0.3">
      <c r="A54" s="375" t="s">
        <v>591</v>
      </c>
      <c r="B54" s="371" t="s">
        <v>480</v>
      </c>
      <c r="C54" s="372">
        <v>0</v>
      </c>
      <c r="D54" s="359">
        <v>-3.1280000000000001</v>
      </c>
      <c r="E54" s="360">
        <v>-0.65600000000000003</v>
      </c>
      <c r="F54" s="361">
        <v>-6.4000000000000001E-2</v>
      </c>
      <c r="G54" s="363">
        <v>0</v>
      </c>
      <c r="H54" s="363">
        <v>0</v>
      </c>
      <c r="I54" s="363">
        <v>0</v>
      </c>
      <c r="J54" s="366">
        <v>8.7999999999999995E-2</v>
      </c>
    </row>
    <row r="55" spans="1:10" ht="35.049999999999997" customHeight="1" x14ac:dyDescent="0.3">
      <c r="A55" s="375" t="s">
        <v>681</v>
      </c>
      <c r="B55" s="371" t="s">
        <v>480</v>
      </c>
      <c r="C55" s="372">
        <v>0</v>
      </c>
      <c r="D55" s="359">
        <v>-2.7719999999999998</v>
      </c>
      <c r="E55" s="360">
        <v>-0.57699999999999996</v>
      </c>
      <c r="F55" s="361">
        <v>-5.7000000000000002E-2</v>
      </c>
      <c r="G55" s="363">
        <v>0</v>
      </c>
      <c r="H55" s="363">
        <v>0</v>
      </c>
      <c r="I55" s="363">
        <v>0</v>
      </c>
      <c r="J55" s="366">
        <v>8.2000000000000003E-2</v>
      </c>
    </row>
    <row r="56" spans="1:10" ht="35.049999999999997" customHeight="1" x14ac:dyDescent="0.3">
      <c r="A56" s="375" t="s">
        <v>592</v>
      </c>
      <c r="B56" s="371" t="s">
        <v>480</v>
      </c>
      <c r="C56" s="372">
        <v>0</v>
      </c>
      <c r="D56" s="359">
        <v>-2.008</v>
      </c>
      <c r="E56" s="360">
        <v>-0.4</v>
      </c>
      <c r="F56" s="361">
        <v>-0.04</v>
      </c>
      <c r="G56" s="363">
        <v>0</v>
      </c>
      <c r="H56" s="363">
        <v>0</v>
      </c>
      <c r="I56" s="363">
        <v>0</v>
      </c>
      <c r="J56" s="366">
        <v>6.6000000000000003E-2</v>
      </c>
    </row>
    <row r="57" spans="1:10" ht="35.049999999999997" customHeight="1" x14ac:dyDescent="0.3">
      <c r="A57" s="370" t="s">
        <v>811</v>
      </c>
      <c r="B57" s="371" t="s">
        <v>480</v>
      </c>
      <c r="C57" s="372" t="s">
        <v>630</v>
      </c>
      <c r="D57" s="359">
        <v>1.1879999999999999</v>
      </c>
      <c r="E57" s="360">
        <v>0.249</v>
      </c>
      <c r="F57" s="361">
        <v>2.4E-2</v>
      </c>
      <c r="G57" s="373">
        <v>4.82</v>
      </c>
      <c r="H57" s="363">
        <v>0</v>
      </c>
      <c r="I57" s="363">
        <v>0</v>
      </c>
      <c r="J57" s="364">
        <v>0</v>
      </c>
    </row>
    <row r="58" spans="1:10" ht="35.049999999999997" customHeight="1" x14ac:dyDescent="0.3">
      <c r="A58" s="370" t="s">
        <v>812</v>
      </c>
      <c r="B58" s="371" t="s">
        <v>480</v>
      </c>
      <c r="C58" s="372">
        <v>2</v>
      </c>
      <c r="D58" s="359">
        <v>1.1879999999999999</v>
      </c>
      <c r="E58" s="360">
        <v>0.249</v>
      </c>
      <c r="F58" s="361">
        <v>2.4E-2</v>
      </c>
      <c r="G58" s="363">
        <v>0</v>
      </c>
      <c r="H58" s="363">
        <v>0</v>
      </c>
      <c r="I58" s="363">
        <v>0</v>
      </c>
      <c r="J58" s="364">
        <v>0</v>
      </c>
    </row>
    <row r="59" spans="1:10" ht="35.049999999999997" customHeight="1" x14ac:dyDescent="0.3">
      <c r="A59" s="370" t="s">
        <v>813</v>
      </c>
      <c r="B59" s="371" t="s">
        <v>480</v>
      </c>
      <c r="C59" s="372" t="s">
        <v>631</v>
      </c>
      <c r="D59" s="359">
        <v>1.357</v>
      </c>
      <c r="E59" s="360">
        <v>0.28399999999999997</v>
      </c>
      <c r="F59" s="361">
        <v>2.8000000000000001E-2</v>
      </c>
      <c r="G59" s="373">
        <v>1.88</v>
      </c>
      <c r="H59" s="363">
        <v>0</v>
      </c>
      <c r="I59" s="363">
        <v>0</v>
      </c>
      <c r="J59" s="364">
        <v>0</v>
      </c>
    </row>
    <row r="60" spans="1:10" ht="35.049999999999997" customHeight="1" x14ac:dyDescent="0.3">
      <c r="A60" s="370" t="s">
        <v>814</v>
      </c>
      <c r="B60" s="371" t="s">
        <v>480</v>
      </c>
      <c r="C60" s="372" t="s">
        <v>631</v>
      </c>
      <c r="D60" s="359">
        <v>1.357</v>
      </c>
      <c r="E60" s="360">
        <v>0.28399999999999997</v>
      </c>
      <c r="F60" s="361">
        <v>2.8000000000000001E-2</v>
      </c>
      <c r="G60" s="373">
        <v>3.28</v>
      </c>
      <c r="H60" s="363">
        <v>0</v>
      </c>
      <c r="I60" s="363">
        <v>0</v>
      </c>
      <c r="J60" s="364">
        <v>0</v>
      </c>
    </row>
    <row r="61" spans="1:10" ht="35.049999999999997" customHeight="1" x14ac:dyDescent="0.3">
      <c r="A61" s="370" t="s">
        <v>815</v>
      </c>
      <c r="B61" s="371" t="s">
        <v>480</v>
      </c>
      <c r="C61" s="372" t="s">
        <v>631</v>
      </c>
      <c r="D61" s="359">
        <v>1.357</v>
      </c>
      <c r="E61" s="360">
        <v>0.28399999999999997</v>
      </c>
      <c r="F61" s="361">
        <v>2.8000000000000001E-2</v>
      </c>
      <c r="G61" s="373">
        <v>8.93</v>
      </c>
      <c r="H61" s="363">
        <v>0</v>
      </c>
      <c r="I61" s="363">
        <v>0</v>
      </c>
      <c r="J61" s="364">
        <v>0</v>
      </c>
    </row>
    <row r="62" spans="1:10" ht="35.049999999999997" customHeight="1" x14ac:dyDescent="0.3">
      <c r="A62" s="370" t="s">
        <v>816</v>
      </c>
      <c r="B62" s="371" t="s">
        <v>480</v>
      </c>
      <c r="C62" s="372" t="s">
        <v>631</v>
      </c>
      <c r="D62" s="359">
        <v>1.357</v>
      </c>
      <c r="E62" s="360">
        <v>0.28399999999999997</v>
      </c>
      <c r="F62" s="361">
        <v>2.8000000000000001E-2</v>
      </c>
      <c r="G62" s="373">
        <v>19.5</v>
      </c>
      <c r="H62" s="363">
        <v>0</v>
      </c>
      <c r="I62" s="363">
        <v>0</v>
      </c>
      <c r="J62" s="364">
        <v>0</v>
      </c>
    </row>
    <row r="63" spans="1:10" ht="35.049999999999997" customHeight="1" x14ac:dyDescent="0.3">
      <c r="A63" s="370" t="s">
        <v>817</v>
      </c>
      <c r="B63" s="371" t="s">
        <v>480</v>
      </c>
      <c r="C63" s="372" t="s">
        <v>631</v>
      </c>
      <c r="D63" s="359">
        <v>1.357</v>
      </c>
      <c r="E63" s="360">
        <v>0.28399999999999997</v>
      </c>
      <c r="F63" s="361">
        <v>2.8000000000000001E-2</v>
      </c>
      <c r="G63" s="373">
        <v>57.33</v>
      </c>
      <c r="H63" s="363">
        <v>0</v>
      </c>
      <c r="I63" s="363">
        <v>0</v>
      </c>
      <c r="J63" s="364">
        <v>0</v>
      </c>
    </row>
    <row r="64" spans="1:10" ht="35.049999999999997" customHeight="1" x14ac:dyDescent="0.3">
      <c r="A64" s="370" t="s">
        <v>578</v>
      </c>
      <c r="B64" s="371" t="s">
        <v>480</v>
      </c>
      <c r="C64" s="372">
        <v>4</v>
      </c>
      <c r="D64" s="359">
        <v>1.357</v>
      </c>
      <c r="E64" s="360">
        <v>0.28399999999999997</v>
      </c>
      <c r="F64" s="361">
        <v>2.8000000000000001E-2</v>
      </c>
      <c r="G64" s="363">
        <v>0</v>
      </c>
      <c r="H64" s="363">
        <v>0</v>
      </c>
      <c r="I64" s="363">
        <v>0</v>
      </c>
      <c r="J64" s="364">
        <v>0</v>
      </c>
    </row>
    <row r="65" spans="1:10" ht="35.049999999999997" customHeight="1" x14ac:dyDescent="0.3">
      <c r="A65" s="370" t="s">
        <v>818</v>
      </c>
      <c r="B65" s="371" t="s">
        <v>480</v>
      </c>
      <c r="C65" s="372">
        <v>0</v>
      </c>
      <c r="D65" s="359">
        <v>1.079</v>
      </c>
      <c r="E65" s="360">
        <v>0.223</v>
      </c>
      <c r="F65" s="361">
        <v>2.1999999999999999E-2</v>
      </c>
      <c r="G65" s="373">
        <v>4</v>
      </c>
      <c r="H65" s="373">
        <v>0.34</v>
      </c>
      <c r="I65" s="374">
        <v>0.73</v>
      </c>
      <c r="J65" s="366">
        <v>3.3000000000000002E-2</v>
      </c>
    </row>
    <row r="66" spans="1:10" ht="35.049999999999997" customHeight="1" x14ac:dyDescent="0.3">
      <c r="A66" s="370" t="s">
        <v>819</v>
      </c>
      <c r="B66" s="371" t="s">
        <v>480</v>
      </c>
      <c r="C66" s="372">
        <v>0</v>
      </c>
      <c r="D66" s="359">
        <v>1.079</v>
      </c>
      <c r="E66" s="360">
        <v>0.223</v>
      </c>
      <c r="F66" s="361">
        <v>2.1999999999999999E-2</v>
      </c>
      <c r="G66" s="373">
        <v>88.35</v>
      </c>
      <c r="H66" s="373">
        <v>0.34</v>
      </c>
      <c r="I66" s="374">
        <v>0.73</v>
      </c>
      <c r="J66" s="366">
        <v>3.3000000000000002E-2</v>
      </c>
    </row>
    <row r="67" spans="1:10" ht="35.049999999999997" customHeight="1" x14ac:dyDescent="0.3">
      <c r="A67" s="370" t="s">
        <v>820</v>
      </c>
      <c r="B67" s="371" t="s">
        <v>480</v>
      </c>
      <c r="C67" s="372">
        <v>0</v>
      </c>
      <c r="D67" s="359">
        <v>1.079</v>
      </c>
      <c r="E67" s="360">
        <v>0.223</v>
      </c>
      <c r="F67" s="361">
        <v>2.1999999999999999E-2</v>
      </c>
      <c r="G67" s="373">
        <v>176</v>
      </c>
      <c r="H67" s="373">
        <v>0.34</v>
      </c>
      <c r="I67" s="374">
        <v>0.73</v>
      </c>
      <c r="J67" s="366">
        <v>3.3000000000000002E-2</v>
      </c>
    </row>
    <row r="68" spans="1:10" ht="35.049999999999997" customHeight="1" x14ac:dyDescent="0.3">
      <c r="A68" s="370" t="s">
        <v>821</v>
      </c>
      <c r="B68" s="371" t="s">
        <v>480</v>
      </c>
      <c r="C68" s="372">
        <v>0</v>
      </c>
      <c r="D68" s="359">
        <v>1.079</v>
      </c>
      <c r="E68" s="360">
        <v>0.223</v>
      </c>
      <c r="F68" s="361">
        <v>2.1999999999999999E-2</v>
      </c>
      <c r="G68" s="373">
        <v>277.12</v>
      </c>
      <c r="H68" s="373">
        <v>0.34</v>
      </c>
      <c r="I68" s="374">
        <v>0.73</v>
      </c>
      <c r="J68" s="366">
        <v>3.3000000000000002E-2</v>
      </c>
    </row>
    <row r="69" spans="1:10" ht="35.049999999999997" customHeight="1" x14ac:dyDescent="0.3">
      <c r="A69" s="370" t="s">
        <v>822</v>
      </c>
      <c r="B69" s="371" t="s">
        <v>480</v>
      </c>
      <c r="C69" s="372">
        <v>0</v>
      </c>
      <c r="D69" s="359">
        <v>1.079</v>
      </c>
      <c r="E69" s="360">
        <v>0.223</v>
      </c>
      <c r="F69" s="361">
        <v>2.1999999999999999E-2</v>
      </c>
      <c r="G69" s="373">
        <v>542.75</v>
      </c>
      <c r="H69" s="373">
        <v>0.34</v>
      </c>
      <c r="I69" s="374">
        <v>0.73</v>
      </c>
      <c r="J69" s="366">
        <v>3.3000000000000002E-2</v>
      </c>
    </row>
    <row r="70" spans="1:10" ht="35.049999999999997" customHeight="1" x14ac:dyDescent="0.3">
      <c r="A70" s="370" t="s">
        <v>823</v>
      </c>
      <c r="B70" s="371" t="s">
        <v>480</v>
      </c>
      <c r="C70" s="372">
        <v>0</v>
      </c>
      <c r="D70" s="359">
        <v>1.212</v>
      </c>
      <c r="E70" s="360">
        <v>0.24299999999999999</v>
      </c>
      <c r="F70" s="361">
        <v>2.4E-2</v>
      </c>
      <c r="G70" s="373">
        <v>6.6</v>
      </c>
      <c r="H70" s="373">
        <v>0.67</v>
      </c>
      <c r="I70" s="374">
        <v>1.05</v>
      </c>
      <c r="J70" s="366">
        <v>3.4000000000000002E-2</v>
      </c>
    </row>
    <row r="71" spans="1:10" ht="35.049999999999997" customHeight="1" x14ac:dyDescent="0.3">
      <c r="A71" s="370" t="s">
        <v>824</v>
      </c>
      <c r="B71" s="371" t="s">
        <v>480</v>
      </c>
      <c r="C71" s="372">
        <v>0</v>
      </c>
      <c r="D71" s="359">
        <v>1.212</v>
      </c>
      <c r="E71" s="360">
        <v>0.24299999999999999</v>
      </c>
      <c r="F71" s="361">
        <v>2.4E-2</v>
      </c>
      <c r="G71" s="373">
        <v>146.22</v>
      </c>
      <c r="H71" s="373">
        <v>0.67</v>
      </c>
      <c r="I71" s="374">
        <v>1.05</v>
      </c>
      <c r="J71" s="366">
        <v>3.4000000000000002E-2</v>
      </c>
    </row>
    <row r="72" spans="1:10" ht="35.049999999999997" customHeight="1" x14ac:dyDescent="0.3">
      <c r="A72" s="370" t="s">
        <v>825</v>
      </c>
      <c r="B72" s="371" t="s">
        <v>480</v>
      </c>
      <c r="C72" s="372">
        <v>0</v>
      </c>
      <c r="D72" s="359">
        <v>1.212</v>
      </c>
      <c r="E72" s="360">
        <v>0.24299999999999999</v>
      </c>
      <c r="F72" s="361">
        <v>2.4E-2</v>
      </c>
      <c r="G72" s="373">
        <v>291.32</v>
      </c>
      <c r="H72" s="373">
        <v>0.67</v>
      </c>
      <c r="I72" s="374">
        <v>1.05</v>
      </c>
      <c r="J72" s="366">
        <v>3.4000000000000002E-2</v>
      </c>
    </row>
    <row r="73" spans="1:10" ht="35.049999999999997" customHeight="1" x14ac:dyDescent="0.3">
      <c r="A73" s="370" t="s">
        <v>826</v>
      </c>
      <c r="B73" s="371" t="s">
        <v>480</v>
      </c>
      <c r="C73" s="372">
        <v>0</v>
      </c>
      <c r="D73" s="359">
        <v>1.212</v>
      </c>
      <c r="E73" s="360">
        <v>0.24299999999999999</v>
      </c>
      <c r="F73" s="361">
        <v>2.4E-2</v>
      </c>
      <c r="G73" s="373">
        <v>458.71</v>
      </c>
      <c r="H73" s="373">
        <v>0.67</v>
      </c>
      <c r="I73" s="374">
        <v>1.05</v>
      </c>
      <c r="J73" s="366">
        <v>3.4000000000000002E-2</v>
      </c>
    </row>
    <row r="74" spans="1:10" ht="35.049999999999997" customHeight="1" x14ac:dyDescent="0.3">
      <c r="A74" s="370" t="s">
        <v>827</v>
      </c>
      <c r="B74" s="371" t="s">
        <v>480</v>
      </c>
      <c r="C74" s="372">
        <v>0</v>
      </c>
      <c r="D74" s="359">
        <v>1.212</v>
      </c>
      <c r="E74" s="360">
        <v>0.24299999999999999</v>
      </c>
      <c r="F74" s="361">
        <v>2.4E-2</v>
      </c>
      <c r="G74" s="373">
        <v>898.43</v>
      </c>
      <c r="H74" s="373">
        <v>0.67</v>
      </c>
      <c r="I74" s="374">
        <v>1.05</v>
      </c>
      <c r="J74" s="366">
        <v>3.4000000000000002E-2</v>
      </c>
    </row>
    <row r="75" spans="1:10" ht="35.049999999999997" customHeight="1" x14ac:dyDescent="0.3">
      <c r="A75" s="370" t="s">
        <v>828</v>
      </c>
      <c r="B75" s="371" t="s">
        <v>480</v>
      </c>
      <c r="C75" s="372">
        <v>0</v>
      </c>
      <c r="D75" s="359">
        <v>1.026</v>
      </c>
      <c r="E75" s="360">
        <v>0.19600000000000001</v>
      </c>
      <c r="F75" s="361">
        <v>0.02</v>
      </c>
      <c r="G75" s="373">
        <v>99.26</v>
      </c>
      <c r="H75" s="373">
        <v>1.02</v>
      </c>
      <c r="I75" s="374">
        <v>1.64</v>
      </c>
      <c r="J75" s="366">
        <v>2.5000000000000001E-2</v>
      </c>
    </row>
    <row r="76" spans="1:10" ht="35.049999999999997" customHeight="1" x14ac:dyDescent="0.3">
      <c r="A76" s="370" t="s">
        <v>829</v>
      </c>
      <c r="B76" s="371" t="s">
        <v>480</v>
      </c>
      <c r="C76" s="372">
        <v>0</v>
      </c>
      <c r="D76" s="359">
        <v>1.026</v>
      </c>
      <c r="E76" s="360">
        <v>0.19600000000000001</v>
      </c>
      <c r="F76" s="361">
        <v>0.02</v>
      </c>
      <c r="G76" s="373">
        <v>1032.27</v>
      </c>
      <c r="H76" s="373">
        <v>1.02</v>
      </c>
      <c r="I76" s="374">
        <v>1.64</v>
      </c>
      <c r="J76" s="366">
        <v>2.5000000000000001E-2</v>
      </c>
    </row>
    <row r="77" spans="1:10" ht="35.049999999999997" customHeight="1" x14ac:dyDescent="0.3">
      <c r="A77" s="370" t="s">
        <v>830</v>
      </c>
      <c r="B77" s="371" t="s">
        <v>480</v>
      </c>
      <c r="C77" s="372">
        <v>0</v>
      </c>
      <c r="D77" s="359">
        <v>1.026</v>
      </c>
      <c r="E77" s="360">
        <v>0.19600000000000001</v>
      </c>
      <c r="F77" s="361">
        <v>0.02</v>
      </c>
      <c r="G77" s="373">
        <v>3187.9</v>
      </c>
      <c r="H77" s="373">
        <v>1.02</v>
      </c>
      <c r="I77" s="374">
        <v>1.64</v>
      </c>
      <c r="J77" s="366">
        <v>2.5000000000000001E-2</v>
      </c>
    </row>
    <row r="78" spans="1:10" ht="35.049999999999997" customHeight="1" x14ac:dyDescent="0.3">
      <c r="A78" s="370" t="s">
        <v>831</v>
      </c>
      <c r="B78" s="371" t="s">
        <v>480</v>
      </c>
      <c r="C78" s="372">
        <v>0</v>
      </c>
      <c r="D78" s="359">
        <v>1.026</v>
      </c>
      <c r="E78" s="360">
        <v>0.19600000000000001</v>
      </c>
      <c r="F78" s="361">
        <v>0.02</v>
      </c>
      <c r="G78" s="373">
        <v>6650.44</v>
      </c>
      <c r="H78" s="373">
        <v>1.02</v>
      </c>
      <c r="I78" s="374">
        <v>1.64</v>
      </c>
      <c r="J78" s="366">
        <v>2.5000000000000001E-2</v>
      </c>
    </row>
    <row r="79" spans="1:10" ht="35.049999999999997" customHeight="1" x14ac:dyDescent="0.3">
      <c r="A79" s="370" t="s">
        <v>832</v>
      </c>
      <c r="B79" s="371" t="s">
        <v>480</v>
      </c>
      <c r="C79" s="372">
        <v>0</v>
      </c>
      <c r="D79" s="359">
        <v>1.026</v>
      </c>
      <c r="E79" s="360">
        <v>0.19600000000000001</v>
      </c>
      <c r="F79" s="361">
        <v>0.02</v>
      </c>
      <c r="G79" s="373">
        <v>15850.49</v>
      </c>
      <c r="H79" s="373">
        <v>1.02</v>
      </c>
      <c r="I79" s="374">
        <v>1.64</v>
      </c>
      <c r="J79" s="366">
        <v>2.5000000000000001E-2</v>
      </c>
    </row>
    <row r="80" spans="1:10" ht="35.049999999999997" customHeight="1" x14ac:dyDescent="0.3">
      <c r="A80" s="370" t="s">
        <v>579</v>
      </c>
      <c r="B80" s="371" t="s">
        <v>480</v>
      </c>
      <c r="C80" s="372" t="s">
        <v>632</v>
      </c>
      <c r="D80" s="367">
        <v>3.1520000000000001</v>
      </c>
      <c r="E80" s="368">
        <v>0.54500000000000004</v>
      </c>
      <c r="F80" s="369">
        <v>0.373</v>
      </c>
      <c r="G80" s="363">
        <v>0</v>
      </c>
      <c r="H80" s="363">
        <v>0</v>
      </c>
      <c r="I80" s="363">
        <v>0</v>
      </c>
      <c r="J80" s="364">
        <v>0</v>
      </c>
    </row>
    <row r="81" spans="1:10" ht="35.049999999999997" customHeight="1" x14ac:dyDescent="0.3">
      <c r="A81" s="370" t="s">
        <v>682</v>
      </c>
      <c r="B81" s="371" t="s">
        <v>480</v>
      </c>
      <c r="C81" s="372" t="s">
        <v>710</v>
      </c>
      <c r="D81" s="359">
        <v>-1.468</v>
      </c>
      <c r="E81" s="360">
        <v>-0.308</v>
      </c>
      <c r="F81" s="361">
        <v>-0.03</v>
      </c>
      <c r="G81" s="363">
        <v>0</v>
      </c>
      <c r="H81" s="363">
        <v>0</v>
      </c>
      <c r="I81" s="363">
        <v>0</v>
      </c>
      <c r="J81" s="364">
        <v>0</v>
      </c>
    </row>
    <row r="82" spans="1:10" ht="35.049999999999997" customHeight="1" x14ac:dyDescent="0.3">
      <c r="A82" s="370" t="s">
        <v>683</v>
      </c>
      <c r="B82" s="371" t="s">
        <v>480</v>
      </c>
      <c r="C82" s="372">
        <v>8</v>
      </c>
      <c r="D82" s="359">
        <v>-1.613</v>
      </c>
      <c r="E82" s="360">
        <v>-0.33600000000000002</v>
      </c>
      <c r="F82" s="361">
        <v>-3.3000000000000002E-2</v>
      </c>
      <c r="G82" s="363">
        <v>0</v>
      </c>
      <c r="H82" s="363">
        <v>0</v>
      </c>
      <c r="I82" s="363">
        <v>0</v>
      </c>
      <c r="J82" s="364">
        <v>0</v>
      </c>
    </row>
    <row r="83" spans="1:10" ht="35.049999999999997" customHeight="1" x14ac:dyDescent="0.3">
      <c r="A83" s="370" t="s">
        <v>684</v>
      </c>
      <c r="B83" s="371" t="s">
        <v>480</v>
      </c>
      <c r="C83" s="372">
        <v>0</v>
      </c>
      <c r="D83" s="359">
        <v>-1.468</v>
      </c>
      <c r="E83" s="360">
        <v>-0.308</v>
      </c>
      <c r="F83" s="361">
        <v>-0.03</v>
      </c>
      <c r="G83" s="363">
        <v>0</v>
      </c>
      <c r="H83" s="363">
        <v>0</v>
      </c>
      <c r="I83" s="363">
        <v>0</v>
      </c>
      <c r="J83" s="366">
        <v>4.1000000000000002E-2</v>
      </c>
    </row>
    <row r="84" spans="1:10" ht="35.049999999999997" customHeight="1" x14ac:dyDescent="0.3">
      <c r="A84" s="370" t="s">
        <v>685</v>
      </c>
      <c r="B84" s="371" t="s">
        <v>480</v>
      </c>
      <c r="C84" s="372">
        <v>0</v>
      </c>
      <c r="D84" s="359">
        <v>-1.613</v>
      </c>
      <c r="E84" s="360">
        <v>-0.33600000000000002</v>
      </c>
      <c r="F84" s="361">
        <v>-3.3000000000000002E-2</v>
      </c>
      <c r="G84" s="363">
        <v>0</v>
      </c>
      <c r="H84" s="363">
        <v>0</v>
      </c>
      <c r="I84" s="363">
        <v>0</v>
      </c>
      <c r="J84" s="366">
        <v>4.8000000000000001E-2</v>
      </c>
    </row>
    <row r="85" spans="1:10" ht="35.049999999999997" customHeight="1" x14ac:dyDescent="0.3">
      <c r="A85" s="370" t="s">
        <v>686</v>
      </c>
      <c r="B85" s="371" t="s">
        <v>480</v>
      </c>
      <c r="C85" s="372">
        <v>0</v>
      </c>
      <c r="D85" s="359">
        <v>-2.008</v>
      </c>
      <c r="E85" s="360">
        <v>-0.4</v>
      </c>
      <c r="F85" s="361">
        <v>-0.04</v>
      </c>
      <c r="G85" s="373">
        <v>106.54</v>
      </c>
      <c r="H85" s="363">
        <v>0</v>
      </c>
      <c r="I85" s="363">
        <v>0</v>
      </c>
      <c r="J85" s="366">
        <v>6.6000000000000003E-2</v>
      </c>
    </row>
    <row r="86" spans="1:10" ht="35.049999999999997" customHeight="1" x14ac:dyDescent="0.3">
      <c r="A86" s="370" t="s">
        <v>833</v>
      </c>
      <c r="B86" s="371" t="s">
        <v>480</v>
      </c>
      <c r="C86" s="372" t="s">
        <v>630</v>
      </c>
      <c r="D86" s="359">
        <v>0.82299999999999995</v>
      </c>
      <c r="E86" s="360">
        <v>0.17199999999999999</v>
      </c>
      <c r="F86" s="361">
        <v>1.7000000000000001E-2</v>
      </c>
      <c r="G86" s="373">
        <v>3.38</v>
      </c>
      <c r="H86" s="363">
        <v>0</v>
      </c>
      <c r="I86" s="363">
        <v>0</v>
      </c>
      <c r="J86" s="364">
        <v>0</v>
      </c>
    </row>
    <row r="87" spans="1:10" ht="35.049999999999997" customHeight="1" x14ac:dyDescent="0.3">
      <c r="A87" s="370" t="s">
        <v>834</v>
      </c>
      <c r="B87" s="371" t="s">
        <v>480</v>
      </c>
      <c r="C87" s="372">
        <v>2</v>
      </c>
      <c r="D87" s="359">
        <v>0.82299999999999995</v>
      </c>
      <c r="E87" s="360">
        <v>0.17199999999999999</v>
      </c>
      <c r="F87" s="361">
        <v>1.7000000000000001E-2</v>
      </c>
      <c r="G87" s="363">
        <v>0</v>
      </c>
      <c r="H87" s="363">
        <v>0</v>
      </c>
      <c r="I87" s="363">
        <v>0</v>
      </c>
      <c r="J87" s="364">
        <v>0</v>
      </c>
    </row>
    <row r="88" spans="1:10" ht="35.049999999999997" customHeight="1" x14ac:dyDescent="0.3">
      <c r="A88" s="370" t="s">
        <v>835</v>
      </c>
      <c r="B88" s="371" t="s">
        <v>480</v>
      </c>
      <c r="C88" s="372" t="s">
        <v>631</v>
      </c>
      <c r="D88" s="359">
        <v>0.94</v>
      </c>
      <c r="E88" s="360">
        <v>0.19700000000000001</v>
      </c>
      <c r="F88" s="361">
        <v>1.9E-2</v>
      </c>
      <c r="G88" s="373">
        <v>1.31</v>
      </c>
      <c r="H88" s="363">
        <v>0</v>
      </c>
      <c r="I88" s="363">
        <v>0</v>
      </c>
      <c r="J88" s="364">
        <v>0</v>
      </c>
    </row>
    <row r="89" spans="1:10" ht="35.049999999999997" customHeight="1" x14ac:dyDescent="0.3">
      <c r="A89" s="370" t="s">
        <v>836</v>
      </c>
      <c r="B89" s="371" t="s">
        <v>480</v>
      </c>
      <c r="C89" s="372" t="s">
        <v>631</v>
      </c>
      <c r="D89" s="359">
        <v>0.94</v>
      </c>
      <c r="E89" s="360">
        <v>0.19700000000000001</v>
      </c>
      <c r="F89" s="361">
        <v>1.9E-2</v>
      </c>
      <c r="G89" s="373">
        <v>2.29</v>
      </c>
      <c r="H89" s="363">
        <v>0</v>
      </c>
      <c r="I89" s="363">
        <v>0</v>
      </c>
      <c r="J89" s="364">
        <v>0</v>
      </c>
    </row>
    <row r="90" spans="1:10" ht="35.049999999999997" customHeight="1" x14ac:dyDescent="0.3">
      <c r="A90" s="370" t="s">
        <v>837</v>
      </c>
      <c r="B90" s="371" t="s">
        <v>480</v>
      </c>
      <c r="C90" s="372" t="s">
        <v>631</v>
      </c>
      <c r="D90" s="359">
        <v>0.94</v>
      </c>
      <c r="E90" s="360">
        <v>0.19700000000000001</v>
      </c>
      <c r="F90" s="361">
        <v>1.9E-2</v>
      </c>
      <c r="G90" s="373">
        <v>6.2</v>
      </c>
      <c r="H90" s="363">
        <v>0</v>
      </c>
      <c r="I90" s="363">
        <v>0</v>
      </c>
      <c r="J90" s="364">
        <v>0</v>
      </c>
    </row>
    <row r="91" spans="1:10" ht="35.049999999999997" customHeight="1" x14ac:dyDescent="0.3">
      <c r="A91" s="370" t="s">
        <v>838</v>
      </c>
      <c r="B91" s="371" t="s">
        <v>480</v>
      </c>
      <c r="C91" s="372" t="s">
        <v>631</v>
      </c>
      <c r="D91" s="359">
        <v>0.94</v>
      </c>
      <c r="E91" s="360">
        <v>0.19700000000000001</v>
      </c>
      <c r="F91" s="361">
        <v>1.9E-2</v>
      </c>
      <c r="G91" s="373">
        <v>13.51</v>
      </c>
      <c r="H91" s="363">
        <v>0</v>
      </c>
      <c r="I91" s="363">
        <v>0</v>
      </c>
      <c r="J91" s="364">
        <v>0</v>
      </c>
    </row>
    <row r="92" spans="1:10" ht="35.049999999999997" customHeight="1" x14ac:dyDescent="0.3">
      <c r="A92" s="370" t="s">
        <v>839</v>
      </c>
      <c r="B92" s="371" t="s">
        <v>480</v>
      </c>
      <c r="C92" s="372" t="s">
        <v>631</v>
      </c>
      <c r="D92" s="359">
        <v>0.94</v>
      </c>
      <c r="E92" s="360">
        <v>0.19700000000000001</v>
      </c>
      <c r="F92" s="361">
        <v>1.9E-2</v>
      </c>
      <c r="G92" s="373">
        <v>39.700000000000003</v>
      </c>
      <c r="H92" s="363">
        <v>0</v>
      </c>
      <c r="I92" s="363">
        <v>0</v>
      </c>
      <c r="J92" s="364">
        <v>0</v>
      </c>
    </row>
    <row r="93" spans="1:10" ht="35.049999999999997" customHeight="1" x14ac:dyDescent="0.3">
      <c r="A93" s="370" t="s">
        <v>580</v>
      </c>
      <c r="B93" s="371" t="s">
        <v>480</v>
      </c>
      <c r="C93" s="372">
        <v>4</v>
      </c>
      <c r="D93" s="359">
        <v>0.94</v>
      </c>
      <c r="E93" s="360">
        <v>0.19700000000000001</v>
      </c>
      <c r="F93" s="361">
        <v>1.9E-2</v>
      </c>
      <c r="G93" s="363">
        <v>0</v>
      </c>
      <c r="H93" s="363">
        <v>0</v>
      </c>
      <c r="I93" s="363">
        <v>0</v>
      </c>
      <c r="J93" s="364">
        <v>0</v>
      </c>
    </row>
    <row r="94" spans="1:10" ht="35.049999999999997" customHeight="1" x14ac:dyDescent="0.3">
      <c r="A94" s="370" t="s">
        <v>840</v>
      </c>
      <c r="B94" s="371" t="s">
        <v>480</v>
      </c>
      <c r="C94" s="372">
        <v>0</v>
      </c>
      <c r="D94" s="359">
        <v>0.747</v>
      </c>
      <c r="E94" s="360">
        <v>0.155</v>
      </c>
      <c r="F94" s="361">
        <v>1.4999999999999999E-2</v>
      </c>
      <c r="G94" s="373">
        <v>2.79</v>
      </c>
      <c r="H94" s="373">
        <v>0.24</v>
      </c>
      <c r="I94" s="374">
        <v>0.51</v>
      </c>
      <c r="J94" s="366">
        <v>2.3E-2</v>
      </c>
    </row>
    <row r="95" spans="1:10" ht="35.049999999999997" customHeight="1" x14ac:dyDescent="0.3">
      <c r="A95" s="370" t="s">
        <v>841</v>
      </c>
      <c r="B95" s="371" t="s">
        <v>480</v>
      </c>
      <c r="C95" s="372">
        <v>0</v>
      </c>
      <c r="D95" s="359">
        <v>0.747</v>
      </c>
      <c r="E95" s="360">
        <v>0.155</v>
      </c>
      <c r="F95" s="361">
        <v>1.4999999999999999E-2</v>
      </c>
      <c r="G95" s="373">
        <v>61.18</v>
      </c>
      <c r="H95" s="373">
        <v>0.24</v>
      </c>
      <c r="I95" s="374">
        <v>0.51</v>
      </c>
      <c r="J95" s="366">
        <v>2.3E-2</v>
      </c>
    </row>
    <row r="96" spans="1:10" ht="35.049999999999997" customHeight="1" x14ac:dyDescent="0.3">
      <c r="A96" s="370" t="s">
        <v>842</v>
      </c>
      <c r="B96" s="371" t="s">
        <v>480</v>
      </c>
      <c r="C96" s="372">
        <v>0</v>
      </c>
      <c r="D96" s="359">
        <v>0.747</v>
      </c>
      <c r="E96" s="360">
        <v>0.155</v>
      </c>
      <c r="F96" s="361">
        <v>1.4999999999999999E-2</v>
      </c>
      <c r="G96" s="373">
        <v>121.86</v>
      </c>
      <c r="H96" s="373">
        <v>0.24</v>
      </c>
      <c r="I96" s="374">
        <v>0.51</v>
      </c>
      <c r="J96" s="366">
        <v>2.3E-2</v>
      </c>
    </row>
    <row r="97" spans="1:10" ht="35.049999999999997" customHeight="1" x14ac:dyDescent="0.3">
      <c r="A97" s="370" t="s">
        <v>843</v>
      </c>
      <c r="B97" s="371" t="s">
        <v>480</v>
      </c>
      <c r="C97" s="372">
        <v>0</v>
      </c>
      <c r="D97" s="359">
        <v>0.747</v>
      </c>
      <c r="E97" s="360">
        <v>0.155</v>
      </c>
      <c r="F97" s="361">
        <v>1.4999999999999999E-2</v>
      </c>
      <c r="G97" s="373">
        <v>191.86</v>
      </c>
      <c r="H97" s="373">
        <v>0.24</v>
      </c>
      <c r="I97" s="374">
        <v>0.51</v>
      </c>
      <c r="J97" s="366">
        <v>2.3E-2</v>
      </c>
    </row>
    <row r="98" spans="1:10" ht="35.049999999999997" customHeight="1" x14ac:dyDescent="0.3">
      <c r="A98" s="370" t="s">
        <v>844</v>
      </c>
      <c r="B98" s="371" t="s">
        <v>480</v>
      </c>
      <c r="C98" s="372">
        <v>0</v>
      </c>
      <c r="D98" s="359">
        <v>0.747</v>
      </c>
      <c r="E98" s="360">
        <v>0.155</v>
      </c>
      <c r="F98" s="361">
        <v>1.4999999999999999E-2</v>
      </c>
      <c r="G98" s="373">
        <v>375.76</v>
      </c>
      <c r="H98" s="373">
        <v>0.24</v>
      </c>
      <c r="I98" s="374">
        <v>0.51</v>
      </c>
      <c r="J98" s="366">
        <v>2.3E-2</v>
      </c>
    </row>
    <row r="99" spans="1:10" ht="35.049999999999997" customHeight="1" x14ac:dyDescent="0.3">
      <c r="A99" s="370" t="s">
        <v>845</v>
      </c>
      <c r="B99" s="371" t="s">
        <v>480</v>
      </c>
      <c r="C99" s="372">
        <v>0</v>
      </c>
      <c r="D99" s="359">
        <v>0.83899999999999997</v>
      </c>
      <c r="E99" s="360">
        <v>0.16800000000000001</v>
      </c>
      <c r="F99" s="361">
        <v>1.7000000000000001E-2</v>
      </c>
      <c r="G99" s="373">
        <v>4.58</v>
      </c>
      <c r="H99" s="373">
        <v>0.46</v>
      </c>
      <c r="I99" s="374">
        <v>0.73</v>
      </c>
      <c r="J99" s="366">
        <v>2.3E-2</v>
      </c>
    </row>
    <row r="100" spans="1:10" ht="35.049999999999997" customHeight="1" x14ac:dyDescent="0.3">
      <c r="A100" s="370" t="s">
        <v>846</v>
      </c>
      <c r="B100" s="371" t="s">
        <v>480</v>
      </c>
      <c r="C100" s="372">
        <v>0</v>
      </c>
      <c r="D100" s="359">
        <v>0.83899999999999997</v>
      </c>
      <c r="E100" s="360">
        <v>0.16800000000000001</v>
      </c>
      <c r="F100" s="361">
        <v>1.7000000000000001E-2</v>
      </c>
      <c r="G100" s="373">
        <v>101.24</v>
      </c>
      <c r="H100" s="373">
        <v>0.46</v>
      </c>
      <c r="I100" s="374">
        <v>0.73</v>
      </c>
      <c r="J100" s="366">
        <v>2.3E-2</v>
      </c>
    </row>
    <row r="101" spans="1:10" ht="35.049999999999997" customHeight="1" x14ac:dyDescent="0.3">
      <c r="A101" s="370" t="s">
        <v>847</v>
      </c>
      <c r="B101" s="371" t="s">
        <v>480</v>
      </c>
      <c r="C101" s="372">
        <v>0</v>
      </c>
      <c r="D101" s="359">
        <v>0.83899999999999997</v>
      </c>
      <c r="E101" s="360">
        <v>0.16800000000000001</v>
      </c>
      <c r="F101" s="361">
        <v>1.7000000000000001E-2</v>
      </c>
      <c r="G101" s="373">
        <v>201.69</v>
      </c>
      <c r="H101" s="373">
        <v>0.46</v>
      </c>
      <c r="I101" s="374">
        <v>0.73</v>
      </c>
      <c r="J101" s="366">
        <v>2.3E-2</v>
      </c>
    </row>
    <row r="102" spans="1:10" ht="35.049999999999997" customHeight="1" x14ac:dyDescent="0.3">
      <c r="A102" s="370" t="s">
        <v>848</v>
      </c>
      <c r="B102" s="371" t="s">
        <v>480</v>
      </c>
      <c r="C102" s="372">
        <v>0</v>
      </c>
      <c r="D102" s="359">
        <v>0.83899999999999997</v>
      </c>
      <c r="E102" s="360">
        <v>0.16800000000000001</v>
      </c>
      <c r="F102" s="361">
        <v>1.7000000000000001E-2</v>
      </c>
      <c r="G102" s="373">
        <v>317.58</v>
      </c>
      <c r="H102" s="373">
        <v>0.46</v>
      </c>
      <c r="I102" s="374">
        <v>0.73</v>
      </c>
      <c r="J102" s="366">
        <v>2.3E-2</v>
      </c>
    </row>
    <row r="103" spans="1:10" ht="35.049999999999997" customHeight="1" x14ac:dyDescent="0.3">
      <c r="A103" s="370" t="s">
        <v>849</v>
      </c>
      <c r="B103" s="371" t="s">
        <v>480</v>
      </c>
      <c r="C103" s="372">
        <v>0</v>
      </c>
      <c r="D103" s="359">
        <v>0.83899999999999997</v>
      </c>
      <c r="E103" s="360">
        <v>0.16800000000000001</v>
      </c>
      <c r="F103" s="361">
        <v>1.7000000000000001E-2</v>
      </c>
      <c r="G103" s="373">
        <v>622</v>
      </c>
      <c r="H103" s="373">
        <v>0.46</v>
      </c>
      <c r="I103" s="374">
        <v>0.73</v>
      </c>
      <c r="J103" s="366">
        <v>2.3E-2</v>
      </c>
    </row>
    <row r="104" spans="1:10" ht="35.049999999999997" customHeight="1" x14ac:dyDescent="0.3">
      <c r="A104" s="370" t="s">
        <v>850</v>
      </c>
      <c r="B104" s="371" t="s">
        <v>480</v>
      </c>
      <c r="C104" s="372">
        <v>0</v>
      </c>
      <c r="D104" s="359">
        <v>0.71</v>
      </c>
      <c r="E104" s="360">
        <v>0.13600000000000001</v>
      </c>
      <c r="F104" s="361">
        <v>1.4E-2</v>
      </c>
      <c r="G104" s="373">
        <v>68.73</v>
      </c>
      <c r="H104" s="373">
        <v>0.71</v>
      </c>
      <c r="I104" s="374">
        <v>1.1399999999999999</v>
      </c>
      <c r="J104" s="366">
        <v>1.7000000000000001E-2</v>
      </c>
    </row>
    <row r="105" spans="1:10" ht="35.049999999999997" customHeight="1" x14ac:dyDescent="0.3">
      <c r="A105" s="370" t="s">
        <v>851</v>
      </c>
      <c r="B105" s="371" t="s">
        <v>480</v>
      </c>
      <c r="C105" s="372">
        <v>0</v>
      </c>
      <c r="D105" s="359">
        <v>0.71</v>
      </c>
      <c r="E105" s="360">
        <v>0.13600000000000001</v>
      </c>
      <c r="F105" s="361">
        <v>1.4E-2</v>
      </c>
      <c r="G105" s="373">
        <v>714.65</v>
      </c>
      <c r="H105" s="373">
        <v>0.71</v>
      </c>
      <c r="I105" s="374">
        <v>1.1399999999999999</v>
      </c>
      <c r="J105" s="366">
        <v>1.7000000000000001E-2</v>
      </c>
    </row>
    <row r="106" spans="1:10" ht="35.049999999999997" customHeight="1" x14ac:dyDescent="0.3">
      <c r="A106" s="370" t="s">
        <v>852</v>
      </c>
      <c r="B106" s="371" t="s">
        <v>480</v>
      </c>
      <c r="C106" s="372">
        <v>0</v>
      </c>
      <c r="D106" s="359">
        <v>0.71</v>
      </c>
      <c r="E106" s="360">
        <v>0.13600000000000001</v>
      </c>
      <c r="F106" s="361">
        <v>1.4E-2</v>
      </c>
      <c r="G106" s="373">
        <v>2207</v>
      </c>
      <c r="H106" s="373">
        <v>0.71</v>
      </c>
      <c r="I106" s="374">
        <v>1.1399999999999999</v>
      </c>
      <c r="J106" s="366">
        <v>1.7000000000000001E-2</v>
      </c>
    </row>
    <row r="107" spans="1:10" ht="35.049999999999997" customHeight="1" x14ac:dyDescent="0.3">
      <c r="A107" s="370" t="s">
        <v>853</v>
      </c>
      <c r="B107" s="371" t="s">
        <v>480</v>
      </c>
      <c r="C107" s="372">
        <v>0</v>
      </c>
      <c r="D107" s="359">
        <v>0.71</v>
      </c>
      <c r="E107" s="360">
        <v>0.13600000000000001</v>
      </c>
      <c r="F107" s="361">
        <v>1.4E-2</v>
      </c>
      <c r="G107" s="373">
        <v>4604.12</v>
      </c>
      <c r="H107" s="373">
        <v>0.71</v>
      </c>
      <c r="I107" s="374">
        <v>1.1399999999999999</v>
      </c>
      <c r="J107" s="366">
        <v>1.7000000000000001E-2</v>
      </c>
    </row>
    <row r="108" spans="1:10" ht="35.049999999999997" customHeight="1" x14ac:dyDescent="0.3">
      <c r="A108" s="370" t="s">
        <v>854</v>
      </c>
      <c r="B108" s="371" t="s">
        <v>480</v>
      </c>
      <c r="C108" s="372">
        <v>0</v>
      </c>
      <c r="D108" s="359">
        <v>0.71</v>
      </c>
      <c r="E108" s="360">
        <v>0.13600000000000001</v>
      </c>
      <c r="F108" s="361">
        <v>1.4E-2</v>
      </c>
      <c r="G108" s="373">
        <v>10973.33</v>
      </c>
      <c r="H108" s="373">
        <v>0.71</v>
      </c>
      <c r="I108" s="374">
        <v>1.1399999999999999</v>
      </c>
      <c r="J108" s="366">
        <v>1.7000000000000001E-2</v>
      </c>
    </row>
    <row r="109" spans="1:10" ht="35.049999999999997" customHeight="1" x14ac:dyDescent="0.3">
      <c r="A109" s="370" t="s">
        <v>581</v>
      </c>
      <c r="B109" s="371" t="s">
        <v>480</v>
      </c>
      <c r="C109" s="372" t="s">
        <v>632</v>
      </c>
      <c r="D109" s="367">
        <v>2.1819999999999999</v>
      </c>
      <c r="E109" s="368">
        <v>0.377</v>
      </c>
      <c r="F109" s="369">
        <v>0.25800000000000001</v>
      </c>
      <c r="G109" s="363">
        <v>0</v>
      </c>
      <c r="H109" s="363">
        <v>0</v>
      </c>
      <c r="I109" s="363">
        <v>0</v>
      </c>
      <c r="J109" s="364">
        <v>0</v>
      </c>
    </row>
    <row r="110" spans="1:10" ht="35.049999999999997" customHeight="1" x14ac:dyDescent="0.3">
      <c r="A110" s="370" t="s">
        <v>687</v>
      </c>
      <c r="B110" s="371" t="s">
        <v>480</v>
      </c>
      <c r="C110" s="372" t="s">
        <v>710</v>
      </c>
      <c r="D110" s="359">
        <v>-1.016</v>
      </c>
      <c r="E110" s="360">
        <v>-0.21299999999999999</v>
      </c>
      <c r="F110" s="361">
        <v>-2.1000000000000001E-2</v>
      </c>
      <c r="G110" s="363">
        <v>0</v>
      </c>
      <c r="H110" s="363">
        <v>0</v>
      </c>
      <c r="I110" s="363">
        <v>0</v>
      </c>
      <c r="J110" s="364">
        <v>0</v>
      </c>
    </row>
    <row r="111" spans="1:10" ht="35.049999999999997" customHeight="1" x14ac:dyDescent="0.3">
      <c r="A111" s="370" t="s">
        <v>688</v>
      </c>
      <c r="B111" s="371" t="s">
        <v>480</v>
      </c>
      <c r="C111" s="372">
        <v>8</v>
      </c>
      <c r="D111" s="359">
        <v>-1.117</v>
      </c>
      <c r="E111" s="360">
        <v>-0.23300000000000001</v>
      </c>
      <c r="F111" s="361">
        <v>-2.3E-2</v>
      </c>
      <c r="G111" s="363">
        <v>0</v>
      </c>
      <c r="H111" s="363">
        <v>0</v>
      </c>
      <c r="I111" s="363">
        <v>0</v>
      </c>
      <c r="J111" s="364">
        <v>0</v>
      </c>
    </row>
    <row r="112" spans="1:10" ht="35.049999999999997" customHeight="1" x14ac:dyDescent="0.3">
      <c r="A112" s="370" t="s">
        <v>689</v>
      </c>
      <c r="B112" s="371" t="s">
        <v>480</v>
      </c>
      <c r="C112" s="372">
        <v>0</v>
      </c>
      <c r="D112" s="359">
        <v>-1.016</v>
      </c>
      <c r="E112" s="360">
        <v>-0.21299999999999999</v>
      </c>
      <c r="F112" s="361">
        <v>-2.1000000000000001E-2</v>
      </c>
      <c r="G112" s="363">
        <v>0</v>
      </c>
      <c r="H112" s="363">
        <v>0</v>
      </c>
      <c r="I112" s="363">
        <v>0</v>
      </c>
      <c r="J112" s="366">
        <v>2.9000000000000001E-2</v>
      </c>
    </row>
    <row r="113" spans="1:10" ht="35.049999999999997" customHeight="1" x14ac:dyDescent="0.3">
      <c r="A113" s="370" t="s">
        <v>690</v>
      </c>
      <c r="B113" s="371" t="s">
        <v>480</v>
      </c>
      <c r="C113" s="372">
        <v>0</v>
      </c>
      <c r="D113" s="359">
        <v>-1.117</v>
      </c>
      <c r="E113" s="360">
        <v>-0.23300000000000001</v>
      </c>
      <c r="F113" s="361">
        <v>-2.3E-2</v>
      </c>
      <c r="G113" s="363">
        <v>0</v>
      </c>
      <c r="H113" s="363">
        <v>0</v>
      </c>
      <c r="I113" s="363">
        <v>0</v>
      </c>
      <c r="J113" s="366">
        <v>3.3000000000000002E-2</v>
      </c>
    </row>
    <row r="114" spans="1:10" ht="35.049999999999997" customHeight="1" x14ac:dyDescent="0.3">
      <c r="A114" s="370" t="s">
        <v>691</v>
      </c>
      <c r="B114" s="371" t="s">
        <v>480</v>
      </c>
      <c r="C114" s="372">
        <v>0</v>
      </c>
      <c r="D114" s="359">
        <v>-1.39</v>
      </c>
      <c r="E114" s="360">
        <v>-0.27700000000000002</v>
      </c>
      <c r="F114" s="361">
        <v>-2.8000000000000001E-2</v>
      </c>
      <c r="G114" s="373">
        <v>73.760000000000005</v>
      </c>
      <c r="H114" s="363">
        <v>0</v>
      </c>
      <c r="I114" s="363">
        <v>0</v>
      </c>
      <c r="J114" s="366">
        <v>4.5999999999999999E-2</v>
      </c>
    </row>
    <row r="115" spans="1:10" ht="35.049999999999997" customHeight="1" x14ac:dyDescent="0.3">
      <c r="A115" s="370" t="s">
        <v>855</v>
      </c>
      <c r="B115" s="371" t="s">
        <v>480</v>
      </c>
      <c r="C115" s="372" t="s">
        <v>630</v>
      </c>
      <c r="D115" s="359">
        <v>0.55400000000000005</v>
      </c>
      <c r="E115" s="360">
        <v>0.11600000000000001</v>
      </c>
      <c r="F115" s="361">
        <v>1.0999999999999999E-2</v>
      </c>
      <c r="G115" s="373">
        <v>2.31</v>
      </c>
      <c r="H115" s="363">
        <v>0</v>
      </c>
      <c r="I115" s="363">
        <v>0</v>
      </c>
      <c r="J115" s="364">
        <v>0</v>
      </c>
    </row>
    <row r="116" spans="1:10" ht="35.049999999999997" customHeight="1" x14ac:dyDescent="0.3">
      <c r="A116" s="370" t="s">
        <v>856</v>
      </c>
      <c r="B116" s="371" t="s">
        <v>480</v>
      </c>
      <c r="C116" s="372">
        <v>2</v>
      </c>
      <c r="D116" s="359">
        <v>0.55400000000000005</v>
      </c>
      <c r="E116" s="360">
        <v>0.11600000000000001</v>
      </c>
      <c r="F116" s="361">
        <v>1.0999999999999999E-2</v>
      </c>
      <c r="G116" s="363">
        <v>0</v>
      </c>
      <c r="H116" s="363">
        <v>0</v>
      </c>
      <c r="I116" s="363">
        <v>0</v>
      </c>
      <c r="J116" s="364">
        <v>0</v>
      </c>
    </row>
    <row r="117" spans="1:10" ht="35.049999999999997" customHeight="1" x14ac:dyDescent="0.3">
      <c r="A117" s="370" t="s">
        <v>857</v>
      </c>
      <c r="B117" s="371" t="s">
        <v>480</v>
      </c>
      <c r="C117" s="372" t="s">
        <v>631</v>
      </c>
      <c r="D117" s="359">
        <v>0.63200000000000001</v>
      </c>
      <c r="E117" s="360">
        <v>0.13300000000000001</v>
      </c>
      <c r="F117" s="361">
        <v>1.2999999999999999E-2</v>
      </c>
      <c r="G117" s="373">
        <v>0.9</v>
      </c>
      <c r="H117" s="363">
        <v>0</v>
      </c>
      <c r="I117" s="363">
        <v>0</v>
      </c>
      <c r="J117" s="364">
        <v>0</v>
      </c>
    </row>
    <row r="118" spans="1:10" ht="35.049999999999997" customHeight="1" x14ac:dyDescent="0.3">
      <c r="A118" s="370" t="s">
        <v>858</v>
      </c>
      <c r="B118" s="371" t="s">
        <v>480</v>
      </c>
      <c r="C118" s="372" t="s">
        <v>631</v>
      </c>
      <c r="D118" s="359">
        <v>0.63200000000000001</v>
      </c>
      <c r="E118" s="360">
        <v>0.13300000000000001</v>
      </c>
      <c r="F118" s="361">
        <v>1.2999999999999999E-2</v>
      </c>
      <c r="G118" s="373">
        <v>1.55</v>
      </c>
      <c r="H118" s="363">
        <v>0</v>
      </c>
      <c r="I118" s="363">
        <v>0</v>
      </c>
      <c r="J118" s="364">
        <v>0</v>
      </c>
    </row>
    <row r="119" spans="1:10" ht="35.049999999999997" customHeight="1" x14ac:dyDescent="0.3">
      <c r="A119" s="370" t="s">
        <v>859</v>
      </c>
      <c r="B119" s="371" t="s">
        <v>480</v>
      </c>
      <c r="C119" s="372" t="s">
        <v>631</v>
      </c>
      <c r="D119" s="359">
        <v>0.63200000000000001</v>
      </c>
      <c r="E119" s="360">
        <v>0.13300000000000001</v>
      </c>
      <c r="F119" s="361">
        <v>1.2999999999999999E-2</v>
      </c>
      <c r="G119" s="373">
        <v>4.1900000000000004</v>
      </c>
      <c r="H119" s="363">
        <v>0</v>
      </c>
      <c r="I119" s="363">
        <v>0</v>
      </c>
      <c r="J119" s="364">
        <v>0</v>
      </c>
    </row>
    <row r="120" spans="1:10" ht="35.049999999999997" customHeight="1" x14ac:dyDescent="0.3">
      <c r="A120" s="370" t="s">
        <v>860</v>
      </c>
      <c r="B120" s="371" t="s">
        <v>480</v>
      </c>
      <c r="C120" s="372" t="s">
        <v>631</v>
      </c>
      <c r="D120" s="359">
        <v>0.63200000000000001</v>
      </c>
      <c r="E120" s="360">
        <v>0.13300000000000001</v>
      </c>
      <c r="F120" s="361">
        <v>1.2999999999999999E-2</v>
      </c>
      <c r="G120" s="373">
        <v>9.11</v>
      </c>
      <c r="H120" s="363">
        <v>0</v>
      </c>
      <c r="I120" s="363">
        <v>0</v>
      </c>
      <c r="J120" s="364">
        <v>0</v>
      </c>
    </row>
    <row r="121" spans="1:10" ht="35.049999999999997" customHeight="1" x14ac:dyDescent="0.3">
      <c r="A121" s="370" t="s">
        <v>861</v>
      </c>
      <c r="B121" s="371" t="s">
        <v>480</v>
      </c>
      <c r="C121" s="372" t="s">
        <v>631</v>
      </c>
      <c r="D121" s="359">
        <v>0.63200000000000001</v>
      </c>
      <c r="E121" s="360">
        <v>0.13300000000000001</v>
      </c>
      <c r="F121" s="361">
        <v>1.2999999999999999E-2</v>
      </c>
      <c r="G121" s="373">
        <v>26.74</v>
      </c>
      <c r="H121" s="363">
        <v>0</v>
      </c>
      <c r="I121" s="363">
        <v>0</v>
      </c>
      <c r="J121" s="364">
        <v>0</v>
      </c>
    </row>
    <row r="122" spans="1:10" ht="35.049999999999997" customHeight="1" x14ac:dyDescent="0.3">
      <c r="A122" s="370" t="s">
        <v>582</v>
      </c>
      <c r="B122" s="371" t="s">
        <v>480</v>
      </c>
      <c r="C122" s="372">
        <v>4</v>
      </c>
      <c r="D122" s="359">
        <v>0.63200000000000001</v>
      </c>
      <c r="E122" s="360">
        <v>0.13300000000000001</v>
      </c>
      <c r="F122" s="361">
        <v>1.2999999999999999E-2</v>
      </c>
      <c r="G122" s="363">
        <v>0</v>
      </c>
      <c r="H122" s="363">
        <v>0</v>
      </c>
      <c r="I122" s="363">
        <v>0</v>
      </c>
      <c r="J122" s="364">
        <v>0</v>
      </c>
    </row>
    <row r="123" spans="1:10" ht="35.049999999999997" customHeight="1" x14ac:dyDescent="0.3">
      <c r="A123" s="370" t="s">
        <v>862</v>
      </c>
      <c r="B123" s="371" t="s">
        <v>480</v>
      </c>
      <c r="C123" s="372">
        <v>0</v>
      </c>
      <c r="D123" s="359">
        <v>0.503</v>
      </c>
      <c r="E123" s="360">
        <v>0.104</v>
      </c>
      <c r="F123" s="361">
        <v>0.01</v>
      </c>
      <c r="G123" s="373">
        <v>1.89</v>
      </c>
      <c r="H123" s="373">
        <v>0.16</v>
      </c>
      <c r="I123" s="374">
        <v>0.34</v>
      </c>
      <c r="J123" s="366">
        <v>1.4999999999999999E-2</v>
      </c>
    </row>
    <row r="124" spans="1:10" ht="35.049999999999997" customHeight="1" x14ac:dyDescent="0.3">
      <c r="A124" s="370" t="s">
        <v>863</v>
      </c>
      <c r="B124" s="371" t="s">
        <v>480</v>
      </c>
      <c r="C124" s="372">
        <v>0</v>
      </c>
      <c r="D124" s="359">
        <v>0.503</v>
      </c>
      <c r="E124" s="360">
        <v>0.104</v>
      </c>
      <c r="F124" s="361">
        <v>0.01</v>
      </c>
      <c r="G124" s="373">
        <v>41.19</v>
      </c>
      <c r="H124" s="373">
        <v>0.16</v>
      </c>
      <c r="I124" s="374">
        <v>0.34</v>
      </c>
      <c r="J124" s="366">
        <v>1.4999999999999999E-2</v>
      </c>
    </row>
    <row r="125" spans="1:10" ht="35.049999999999997" customHeight="1" x14ac:dyDescent="0.3">
      <c r="A125" s="370" t="s">
        <v>864</v>
      </c>
      <c r="B125" s="371" t="s">
        <v>480</v>
      </c>
      <c r="C125" s="372">
        <v>0</v>
      </c>
      <c r="D125" s="359">
        <v>0.503</v>
      </c>
      <c r="E125" s="360">
        <v>0.104</v>
      </c>
      <c r="F125" s="361">
        <v>0.01</v>
      </c>
      <c r="G125" s="373">
        <v>82.03</v>
      </c>
      <c r="H125" s="373">
        <v>0.16</v>
      </c>
      <c r="I125" s="374">
        <v>0.34</v>
      </c>
      <c r="J125" s="366">
        <v>1.4999999999999999E-2</v>
      </c>
    </row>
    <row r="126" spans="1:10" ht="35.049999999999997" customHeight="1" x14ac:dyDescent="0.3">
      <c r="A126" s="370" t="s">
        <v>865</v>
      </c>
      <c r="B126" s="371" t="s">
        <v>480</v>
      </c>
      <c r="C126" s="372">
        <v>0</v>
      </c>
      <c r="D126" s="359">
        <v>0.503</v>
      </c>
      <c r="E126" s="360">
        <v>0.104</v>
      </c>
      <c r="F126" s="361">
        <v>0.01</v>
      </c>
      <c r="G126" s="373">
        <v>129.15</v>
      </c>
      <c r="H126" s="373">
        <v>0.16</v>
      </c>
      <c r="I126" s="374">
        <v>0.34</v>
      </c>
      <c r="J126" s="366">
        <v>1.4999999999999999E-2</v>
      </c>
    </row>
    <row r="127" spans="1:10" ht="35.049999999999997" customHeight="1" x14ac:dyDescent="0.3">
      <c r="A127" s="370" t="s">
        <v>866</v>
      </c>
      <c r="B127" s="371" t="s">
        <v>480</v>
      </c>
      <c r="C127" s="372">
        <v>0</v>
      </c>
      <c r="D127" s="359">
        <v>0.503</v>
      </c>
      <c r="E127" s="360">
        <v>0.104</v>
      </c>
      <c r="F127" s="361">
        <v>0.01</v>
      </c>
      <c r="G127" s="373">
        <v>252.92</v>
      </c>
      <c r="H127" s="373">
        <v>0.16</v>
      </c>
      <c r="I127" s="374">
        <v>0.34</v>
      </c>
      <c r="J127" s="366">
        <v>1.4999999999999999E-2</v>
      </c>
    </row>
    <row r="128" spans="1:10" ht="35.049999999999997" customHeight="1" x14ac:dyDescent="0.3">
      <c r="A128" s="370" t="s">
        <v>867</v>
      </c>
      <c r="B128" s="371" t="s">
        <v>480</v>
      </c>
      <c r="C128" s="372">
        <v>0</v>
      </c>
      <c r="D128" s="359">
        <v>0.56499999999999995</v>
      </c>
      <c r="E128" s="360">
        <v>0.113</v>
      </c>
      <c r="F128" s="361">
        <v>1.0999999999999999E-2</v>
      </c>
      <c r="G128" s="373">
        <v>3.1</v>
      </c>
      <c r="H128" s="373">
        <v>0.31</v>
      </c>
      <c r="I128" s="374">
        <v>0.49</v>
      </c>
      <c r="J128" s="366">
        <v>1.6E-2</v>
      </c>
    </row>
    <row r="129" spans="1:10" ht="35.049999999999997" customHeight="1" x14ac:dyDescent="0.3">
      <c r="A129" s="370" t="s">
        <v>868</v>
      </c>
      <c r="B129" s="371" t="s">
        <v>480</v>
      </c>
      <c r="C129" s="372">
        <v>0</v>
      </c>
      <c r="D129" s="359">
        <v>0.56499999999999995</v>
      </c>
      <c r="E129" s="360">
        <v>0.113</v>
      </c>
      <c r="F129" s="361">
        <v>1.0999999999999999E-2</v>
      </c>
      <c r="G129" s="373">
        <v>68.150000000000006</v>
      </c>
      <c r="H129" s="373">
        <v>0.31</v>
      </c>
      <c r="I129" s="374">
        <v>0.49</v>
      </c>
      <c r="J129" s="366">
        <v>1.6E-2</v>
      </c>
    </row>
    <row r="130" spans="1:10" ht="35.049999999999997" customHeight="1" x14ac:dyDescent="0.3">
      <c r="A130" s="370" t="s">
        <v>869</v>
      </c>
      <c r="B130" s="371" t="s">
        <v>480</v>
      </c>
      <c r="C130" s="372">
        <v>0</v>
      </c>
      <c r="D130" s="359">
        <v>0.56499999999999995</v>
      </c>
      <c r="E130" s="360">
        <v>0.113</v>
      </c>
      <c r="F130" s="361">
        <v>1.0999999999999999E-2</v>
      </c>
      <c r="G130" s="373">
        <v>135.76</v>
      </c>
      <c r="H130" s="373">
        <v>0.31</v>
      </c>
      <c r="I130" s="374">
        <v>0.49</v>
      </c>
      <c r="J130" s="366">
        <v>1.6E-2</v>
      </c>
    </row>
    <row r="131" spans="1:10" ht="35.049999999999997" customHeight="1" x14ac:dyDescent="0.3">
      <c r="A131" s="370" t="s">
        <v>870</v>
      </c>
      <c r="B131" s="371" t="s">
        <v>480</v>
      </c>
      <c r="C131" s="372">
        <v>0</v>
      </c>
      <c r="D131" s="359">
        <v>0.56499999999999995</v>
      </c>
      <c r="E131" s="360">
        <v>0.113</v>
      </c>
      <c r="F131" s="361">
        <v>1.0999999999999999E-2</v>
      </c>
      <c r="G131" s="373">
        <v>213.76</v>
      </c>
      <c r="H131" s="373">
        <v>0.31</v>
      </c>
      <c r="I131" s="374">
        <v>0.49</v>
      </c>
      <c r="J131" s="366">
        <v>1.6E-2</v>
      </c>
    </row>
    <row r="132" spans="1:10" ht="35.049999999999997" customHeight="1" x14ac:dyDescent="0.3">
      <c r="A132" s="370" t="s">
        <v>871</v>
      </c>
      <c r="B132" s="371" t="s">
        <v>480</v>
      </c>
      <c r="C132" s="372">
        <v>0</v>
      </c>
      <c r="D132" s="359">
        <v>0.56499999999999995</v>
      </c>
      <c r="E132" s="360">
        <v>0.113</v>
      </c>
      <c r="F132" s="361">
        <v>1.0999999999999999E-2</v>
      </c>
      <c r="G132" s="373">
        <v>418.64</v>
      </c>
      <c r="H132" s="373">
        <v>0.31</v>
      </c>
      <c r="I132" s="374">
        <v>0.49</v>
      </c>
      <c r="J132" s="366">
        <v>1.6E-2</v>
      </c>
    </row>
    <row r="133" spans="1:10" ht="35.049999999999997" customHeight="1" x14ac:dyDescent="0.3">
      <c r="A133" s="370" t="s">
        <v>872</v>
      </c>
      <c r="B133" s="371" t="s">
        <v>480</v>
      </c>
      <c r="C133" s="372">
        <v>0</v>
      </c>
      <c r="D133" s="359">
        <v>0.47799999999999998</v>
      </c>
      <c r="E133" s="360">
        <v>9.0999999999999998E-2</v>
      </c>
      <c r="F133" s="361">
        <v>8.9999999999999993E-3</v>
      </c>
      <c r="G133" s="373">
        <v>46.27</v>
      </c>
      <c r="H133" s="373">
        <v>0.48</v>
      </c>
      <c r="I133" s="374">
        <v>0.77</v>
      </c>
      <c r="J133" s="366">
        <v>1.2E-2</v>
      </c>
    </row>
    <row r="134" spans="1:10" ht="35.049999999999997" customHeight="1" x14ac:dyDescent="0.3">
      <c r="A134" s="370" t="s">
        <v>873</v>
      </c>
      <c r="B134" s="371" t="s">
        <v>480</v>
      </c>
      <c r="C134" s="372">
        <v>0</v>
      </c>
      <c r="D134" s="359">
        <v>0.47799999999999998</v>
      </c>
      <c r="E134" s="360">
        <v>9.0999999999999998E-2</v>
      </c>
      <c r="F134" s="361">
        <v>8.9999999999999993E-3</v>
      </c>
      <c r="G134" s="373">
        <v>481.01</v>
      </c>
      <c r="H134" s="373">
        <v>0.48</v>
      </c>
      <c r="I134" s="374">
        <v>0.77</v>
      </c>
      <c r="J134" s="366">
        <v>1.2E-2</v>
      </c>
    </row>
    <row r="135" spans="1:10" ht="35.049999999999997" customHeight="1" x14ac:dyDescent="0.3">
      <c r="A135" s="370" t="s">
        <v>874</v>
      </c>
      <c r="B135" s="371" t="s">
        <v>480</v>
      </c>
      <c r="C135" s="372">
        <v>0</v>
      </c>
      <c r="D135" s="359">
        <v>0.47799999999999998</v>
      </c>
      <c r="E135" s="360">
        <v>9.0999999999999998E-2</v>
      </c>
      <c r="F135" s="361">
        <v>8.9999999999999993E-3</v>
      </c>
      <c r="G135" s="373">
        <v>1485.42</v>
      </c>
      <c r="H135" s="373">
        <v>0.48</v>
      </c>
      <c r="I135" s="374">
        <v>0.77</v>
      </c>
      <c r="J135" s="366">
        <v>1.2E-2</v>
      </c>
    </row>
    <row r="136" spans="1:10" ht="35.049999999999997" customHeight="1" x14ac:dyDescent="0.3">
      <c r="A136" s="370" t="s">
        <v>875</v>
      </c>
      <c r="B136" s="371" t="s">
        <v>480</v>
      </c>
      <c r="C136" s="372">
        <v>0</v>
      </c>
      <c r="D136" s="359">
        <v>0.47799999999999998</v>
      </c>
      <c r="E136" s="360">
        <v>9.0999999999999998E-2</v>
      </c>
      <c r="F136" s="361">
        <v>8.9999999999999993E-3</v>
      </c>
      <c r="G136" s="373">
        <v>3098.78</v>
      </c>
      <c r="H136" s="373">
        <v>0.48</v>
      </c>
      <c r="I136" s="374">
        <v>0.77</v>
      </c>
      <c r="J136" s="366">
        <v>1.2E-2</v>
      </c>
    </row>
    <row r="137" spans="1:10" ht="35.049999999999997" customHeight="1" x14ac:dyDescent="0.3">
      <c r="A137" s="370" t="s">
        <v>876</v>
      </c>
      <c r="B137" s="371" t="s">
        <v>480</v>
      </c>
      <c r="C137" s="372">
        <v>0</v>
      </c>
      <c r="D137" s="359">
        <v>0.47799999999999998</v>
      </c>
      <c r="E137" s="360">
        <v>9.0999999999999998E-2</v>
      </c>
      <c r="F137" s="361">
        <v>8.9999999999999993E-3</v>
      </c>
      <c r="G137" s="373">
        <v>7385.52</v>
      </c>
      <c r="H137" s="373">
        <v>0.48</v>
      </c>
      <c r="I137" s="374">
        <v>0.77</v>
      </c>
      <c r="J137" s="366">
        <v>1.2E-2</v>
      </c>
    </row>
    <row r="138" spans="1:10" ht="35.049999999999997" customHeight="1" x14ac:dyDescent="0.3">
      <c r="A138" s="370" t="s">
        <v>583</v>
      </c>
      <c r="B138" s="371" t="s">
        <v>480</v>
      </c>
      <c r="C138" s="372" t="s">
        <v>632</v>
      </c>
      <c r="D138" s="367">
        <v>1.468</v>
      </c>
      <c r="E138" s="368">
        <v>0.254</v>
      </c>
      <c r="F138" s="369">
        <v>0.17399999999999999</v>
      </c>
      <c r="G138" s="363">
        <v>0</v>
      </c>
      <c r="H138" s="363">
        <v>0</v>
      </c>
      <c r="I138" s="363">
        <v>0</v>
      </c>
      <c r="J138" s="364">
        <v>0</v>
      </c>
    </row>
    <row r="139" spans="1:10" ht="35.049999999999997" customHeight="1" x14ac:dyDescent="0.3">
      <c r="A139" s="370" t="s">
        <v>692</v>
      </c>
      <c r="B139" s="371" t="s">
        <v>480</v>
      </c>
      <c r="C139" s="372" t="s">
        <v>710</v>
      </c>
      <c r="D139" s="359">
        <v>-0.68400000000000005</v>
      </c>
      <c r="E139" s="360">
        <v>-0.14299999999999999</v>
      </c>
      <c r="F139" s="361">
        <v>-1.4E-2</v>
      </c>
      <c r="G139" s="363">
        <v>0</v>
      </c>
      <c r="H139" s="363">
        <v>0</v>
      </c>
      <c r="I139" s="363">
        <v>0</v>
      </c>
      <c r="J139" s="364">
        <v>0</v>
      </c>
    </row>
    <row r="140" spans="1:10" ht="35.049999999999997" customHeight="1" x14ac:dyDescent="0.3">
      <c r="A140" s="370" t="s">
        <v>693</v>
      </c>
      <c r="B140" s="371" t="s">
        <v>480</v>
      </c>
      <c r="C140" s="372">
        <v>8</v>
      </c>
      <c r="D140" s="359">
        <v>-0.751</v>
      </c>
      <c r="E140" s="360">
        <v>-0.157</v>
      </c>
      <c r="F140" s="361">
        <v>-1.4999999999999999E-2</v>
      </c>
      <c r="G140" s="363">
        <v>0</v>
      </c>
      <c r="H140" s="363">
        <v>0</v>
      </c>
      <c r="I140" s="363">
        <v>0</v>
      </c>
      <c r="J140" s="364">
        <v>0</v>
      </c>
    </row>
    <row r="141" spans="1:10" ht="35.049999999999997" customHeight="1" x14ac:dyDescent="0.3">
      <c r="A141" s="370" t="s">
        <v>694</v>
      </c>
      <c r="B141" s="371" t="s">
        <v>480</v>
      </c>
      <c r="C141" s="372">
        <v>0</v>
      </c>
      <c r="D141" s="359">
        <v>-0.68400000000000005</v>
      </c>
      <c r="E141" s="360">
        <v>-0.14299999999999999</v>
      </c>
      <c r="F141" s="361">
        <v>-1.4E-2</v>
      </c>
      <c r="G141" s="363">
        <v>0</v>
      </c>
      <c r="H141" s="363">
        <v>0</v>
      </c>
      <c r="I141" s="363">
        <v>0</v>
      </c>
      <c r="J141" s="366">
        <v>1.9E-2</v>
      </c>
    </row>
    <row r="142" spans="1:10" ht="35.049999999999997" customHeight="1" x14ac:dyDescent="0.3">
      <c r="A142" s="370" t="s">
        <v>695</v>
      </c>
      <c r="B142" s="371" t="s">
        <v>480</v>
      </c>
      <c r="C142" s="372">
        <v>0</v>
      </c>
      <c r="D142" s="359">
        <v>-0.751</v>
      </c>
      <c r="E142" s="360">
        <v>-0.157</v>
      </c>
      <c r="F142" s="361">
        <v>-1.4999999999999999E-2</v>
      </c>
      <c r="G142" s="363">
        <v>0</v>
      </c>
      <c r="H142" s="363">
        <v>0</v>
      </c>
      <c r="I142" s="363">
        <v>0</v>
      </c>
      <c r="J142" s="366">
        <v>2.1999999999999999E-2</v>
      </c>
    </row>
    <row r="143" spans="1:10" ht="35.049999999999997" customHeight="1" x14ac:dyDescent="0.3">
      <c r="A143" s="370" t="s">
        <v>696</v>
      </c>
      <c r="B143" s="371" t="s">
        <v>480</v>
      </c>
      <c r="C143" s="372">
        <v>0</v>
      </c>
      <c r="D143" s="359">
        <v>-0.93500000000000005</v>
      </c>
      <c r="E143" s="360">
        <v>-0.187</v>
      </c>
      <c r="F143" s="361">
        <v>-1.9E-2</v>
      </c>
      <c r="G143" s="373">
        <v>49.64</v>
      </c>
      <c r="H143" s="363">
        <v>0</v>
      </c>
      <c r="I143" s="363">
        <v>0</v>
      </c>
      <c r="J143" s="366">
        <v>3.1E-2</v>
      </c>
    </row>
    <row r="144" spans="1:10" ht="35.049999999999997" customHeight="1" x14ac:dyDescent="0.3">
      <c r="A144" s="370" t="s">
        <v>877</v>
      </c>
      <c r="B144" s="371" t="s">
        <v>480</v>
      </c>
      <c r="C144" s="372" t="s">
        <v>630</v>
      </c>
      <c r="D144" s="359">
        <v>0.28699999999999998</v>
      </c>
      <c r="E144" s="360">
        <v>0.06</v>
      </c>
      <c r="F144" s="361">
        <v>6.0000000000000001E-3</v>
      </c>
      <c r="G144" s="373">
        <v>1.26</v>
      </c>
      <c r="H144" s="363">
        <v>0</v>
      </c>
      <c r="I144" s="363">
        <v>0</v>
      </c>
      <c r="J144" s="364">
        <v>0</v>
      </c>
    </row>
    <row r="145" spans="1:10" ht="35.049999999999997" customHeight="1" x14ac:dyDescent="0.3">
      <c r="A145" s="370" t="s">
        <v>878</v>
      </c>
      <c r="B145" s="371" t="s">
        <v>480</v>
      </c>
      <c r="C145" s="372">
        <v>2</v>
      </c>
      <c r="D145" s="359">
        <v>0.28699999999999998</v>
      </c>
      <c r="E145" s="360">
        <v>0.06</v>
      </c>
      <c r="F145" s="361">
        <v>6.0000000000000001E-3</v>
      </c>
      <c r="G145" s="363">
        <v>0</v>
      </c>
      <c r="H145" s="363">
        <v>0</v>
      </c>
      <c r="I145" s="363">
        <v>0</v>
      </c>
      <c r="J145" s="364">
        <v>0</v>
      </c>
    </row>
    <row r="146" spans="1:10" ht="35.049999999999997" customHeight="1" x14ac:dyDescent="0.3">
      <c r="A146" s="370" t="s">
        <v>879</v>
      </c>
      <c r="B146" s="371" t="s">
        <v>480</v>
      </c>
      <c r="C146" s="372" t="s">
        <v>631</v>
      </c>
      <c r="D146" s="359">
        <v>0.32700000000000001</v>
      </c>
      <c r="E146" s="360">
        <v>6.9000000000000006E-2</v>
      </c>
      <c r="F146" s="361">
        <v>7.0000000000000001E-3</v>
      </c>
      <c r="G146" s="373">
        <v>0.49</v>
      </c>
      <c r="H146" s="363">
        <v>0</v>
      </c>
      <c r="I146" s="363">
        <v>0</v>
      </c>
      <c r="J146" s="364">
        <v>0</v>
      </c>
    </row>
    <row r="147" spans="1:10" ht="35.049999999999997" customHeight="1" x14ac:dyDescent="0.3">
      <c r="A147" s="370" t="s">
        <v>880</v>
      </c>
      <c r="B147" s="371" t="s">
        <v>480</v>
      </c>
      <c r="C147" s="372" t="s">
        <v>631</v>
      </c>
      <c r="D147" s="359">
        <v>0.32700000000000001</v>
      </c>
      <c r="E147" s="360">
        <v>6.9000000000000006E-2</v>
      </c>
      <c r="F147" s="361">
        <v>7.0000000000000001E-3</v>
      </c>
      <c r="G147" s="373">
        <v>0.83</v>
      </c>
      <c r="H147" s="363">
        <v>0</v>
      </c>
      <c r="I147" s="363">
        <v>0</v>
      </c>
      <c r="J147" s="364">
        <v>0</v>
      </c>
    </row>
    <row r="148" spans="1:10" ht="35.049999999999997" customHeight="1" x14ac:dyDescent="0.3">
      <c r="A148" s="370" t="s">
        <v>881</v>
      </c>
      <c r="B148" s="371" t="s">
        <v>480</v>
      </c>
      <c r="C148" s="372" t="s">
        <v>631</v>
      </c>
      <c r="D148" s="359">
        <v>0.32700000000000001</v>
      </c>
      <c r="E148" s="360">
        <v>6.9000000000000006E-2</v>
      </c>
      <c r="F148" s="361">
        <v>7.0000000000000001E-3</v>
      </c>
      <c r="G148" s="373">
        <v>2.19</v>
      </c>
      <c r="H148" s="363">
        <v>0</v>
      </c>
      <c r="I148" s="363">
        <v>0</v>
      </c>
      <c r="J148" s="364">
        <v>0</v>
      </c>
    </row>
    <row r="149" spans="1:10" ht="35.049999999999997" customHeight="1" x14ac:dyDescent="0.3">
      <c r="A149" s="370" t="s">
        <v>882</v>
      </c>
      <c r="B149" s="371" t="s">
        <v>480</v>
      </c>
      <c r="C149" s="372" t="s">
        <v>631</v>
      </c>
      <c r="D149" s="359">
        <v>0.32700000000000001</v>
      </c>
      <c r="E149" s="360">
        <v>6.9000000000000006E-2</v>
      </c>
      <c r="F149" s="361">
        <v>7.0000000000000001E-3</v>
      </c>
      <c r="G149" s="373">
        <v>4.74</v>
      </c>
      <c r="H149" s="363">
        <v>0</v>
      </c>
      <c r="I149" s="363">
        <v>0</v>
      </c>
      <c r="J149" s="364">
        <v>0</v>
      </c>
    </row>
    <row r="150" spans="1:10" ht="35.049999999999997" customHeight="1" x14ac:dyDescent="0.3">
      <c r="A150" s="370" t="s">
        <v>883</v>
      </c>
      <c r="B150" s="371" t="s">
        <v>480</v>
      </c>
      <c r="C150" s="372" t="s">
        <v>631</v>
      </c>
      <c r="D150" s="359">
        <v>0.32700000000000001</v>
      </c>
      <c r="E150" s="360">
        <v>6.9000000000000006E-2</v>
      </c>
      <c r="F150" s="361">
        <v>7.0000000000000001E-3</v>
      </c>
      <c r="G150" s="373">
        <v>13.86</v>
      </c>
      <c r="H150" s="363">
        <v>0</v>
      </c>
      <c r="I150" s="363">
        <v>0</v>
      </c>
      <c r="J150" s="364">
        <v>0</v>
      </c>
    </row>
    <row r="151" spans="1:10" ht="35.049999999999997" customHeight="1" x14ac:dyDescent="0.3">
      <c r="A151" s="370" t="s">
        <v>584</v>
      </c>
      <c r="B151" s="371" t="s">
        <v>480</v>
      </c>
      <c r="C151" s="372">
        <v>4</v>
      </c>
      <c r="D151" s="359">
        <v>0.32700000000000001</v>
      </c>
      <c r="E151" s="360">
        <v>6.9000000000000006E-2</v>
      </c>
      <c r="F151" s="361">
        <v>7.0000000000000001E-3</v>
      </c>
      <c r="G151" s="363">
        <v>0</v>
      </c>
      <c r="H151" s="363">
        <v>0</v>
      </c>
      <c r="I151" s="363">
        <v>0</v>
      </c>
      <c r="J151" s="364">
        <v>0</v>
      </c>
    </row>
    <row r="152" spans="1:10" ht="35.049999999999997" customHeight="1" x14ac:dyDescent="0.3">
      <c r="A152" s="370" t="s">
        <v>884</v>
      </c>
      <c r="B152" s="371" t="s">
        <v>480</v>
      </c>
      <c r="C152" s="372">
        <v>0</v>
      </c>
      <c r="D152" s="359">
        <v>0.26</v>
      </c>
      <c r="E152" s="360">
        <v>5.3999999999999999E-2</v>
      </c>
      <c r="F152" s="361">
        <v>5.0000000000000001E-3</v>
      </c>
      <c r="G152" s="373">
        <v>1</v>
      </c>
      <c r="H152" s="373">
        <v>0.08</v>
      </c>
      <c r="I152" s="374">
        <v>0.18</v>
      </c>
      <c r="J152" s="366">
        <v>8.0000000000000002E-3</v>
      </c>
    </row>
    <row r="153" spans="1:10" ht="35.049999999999997" customHeight="1" x14ac:dyDescent="0.3">
      <c r="A153" s="370" t="s">
        <v>885</v>
      </c>
      <c r="B153" s="371" t="s">
        <v>480</v>
      </c>
      <c r="C153" s="372">
        <v>0</v>
      </c>
      <c r="D153" s="359">
        <v>0.26</v>
      </c>
      <c r="E153" s="360">
        <v>5.3999999999999999E-2</v>
      </c>
      <c r="F153" s="361">
        <v>5.0000000000000001E-3</v>
      </c>
      <c r="G153" s="373">
        <v>21.34</v>
      </c>
      <c r="H153" s="373">
        <v>0.08</v>
      </c>
      <c r="I153" s="374">
        <v>0.18</v>
      </c>
      <c r="J153" s="366">
        <v>8.0000000000000002E-3</v>
      </c>
    </row>
    <row r="154" spans="1:10" ht="35.049999999999997" customHeight="1" x14ac:dyDescent="0.3">
      <c r="A154" s="370" t="s">
        <v>886</v>
      </c>
      <c r="B154" s="371" t="s">
        <v>480</v>
      </c>
      <c r="C154" s="372">
        <v>0</v>
      </c>
      <c r="D154" s="359">
        <v>0.26</v>
      </c>
      <c r="E154" s="360">
        <v>5.3999999999999999E-2</v>
      </c>
      <c r="F154" s="361">
        <v>5.0000000000000001E-3</v>
      </c>
      <c r="G154" s="373">
        <v>42.48</v>
      </c>
      <c r="H154" s="373">
        <v>0.08</v>
      </c>
      <c r="I154" s="374">
        <v>0.18</v>
      </c>
      <c r="J154" s="366">
        <v>8.0000000000000002E-3</v>
      </c>
    </row>
    <row r="155" spans="1:10" ht="35.049999999999997" customHeight="1" x14ac:dyDescent="0.3">
      <c r="A155" s="370" t="s">
        <v>887</v>
      </c>
      <c r="B155" s="371" t="s">
        <v>480</v>
      </c>
      <c r="C155" s="372">
        <v>0</v>
      </c>
      <c r="D155" s="359">
        <v>0.26</v>
      </c>
      <c r="E155" s="360">
        <v>5.3999999999999999E-2</v>
      </c>
      <c r="F155" s="361">
        <v>5.0000000000000001E-3</v>
      </c>
      <c r="G155" s="373">
        <v>66.87</v>
      </c>
      <c r="H155" s="373">
        <v>0.08</v>
      </c>
      <c r="I155" s="374">
        <v>0.18</v>
      </c>
      <c r="J155" s="366">
        <v>8.0000000000000002E-3</v>
      </c>
    </row>
    <row r="156" spans="1:10" ht="35.049999999999997" customHeight="1" x14ac:dyDescent="0.3">
      <c r="A156" s="370" t="s">
        <v>888</v>
      </c>
      <c r="B156" s="371" t="s">
        <v>480</v>
      </c>
      <c r="C156" s="372">
        <v>0</v>
      </c>
      <c r="D156" s="359">
        <v>0.26</v>
      </c>
      <c r="E156" s="360">
        <v>5.3999999999999999E-2</v>
      </c>
      <c r="F156" s="361">
        <v>5.0000000000000001E-3</v>
      </c>
      <c r="G156" s="373">
        <v>130.93</v>
      </c>
      <c r="H156" s="373">
        <v>0.08</v>
      </c>
      <c r="I156" s="374">
        <v>0.18</v>
      </c>
      <c r="J156" s="366">
        <v>8.0000000000000002E-3</v>
      </c>
    </row>
    <row r="157" spans="1:10" ht="35.049999999999997" customHeight="1" x14ac:dyDescent="0.3">
      <c r="A157" s="370" t="s">
        <v>889</v>
      </c>
      <c r="B157" s="371" t="s">
        <v>480</v>
      </c>
      <c r="C157" s="372">
        <v>0</v>
      </c>
      <c r="D157" s="359">
        <v>0.29199999999999998</v>
      </c>
      <c r="E157" s="360">
        <v>5.8999999999999997E-2</v>
      </c>
      <c r="F157" s="361">
        <v>6.0000000000000001E-3</v>
      </c>
      <c r="G157" s="373">
        <v>1.63</v>
      </c>
      <c r="H157" s="373">
        <v>0.16</v>
      </c>
      <c r="I157" s="374">
        <v>0.25</v>
      </c>
      <c r="J157" s="366">
        <v>8.0000000000000002E-3</v>
      </c>
    </row>
    <row r="158" spans="1:10" ht="35.049999999999997" customHeight="1" x14ac:dyDescent="0.3">
      <c r="A158" s="370" t="s">
        <v>890</v>
      </c>
      <c r="B158" s="371" t="s">
        <v>480</v>
      </c>
      <c r="C158" s="372">
        <v>0</v>
      </c>
      <c r="D158" s="359">
        <v>0.29199999999999998</v>
      </c>
      <c r="E158" s="360">
        <v>5.8999999999999997E-2</v>
      </c>
      <c r="F158" s="361">
        <v>6.0000000000000001E-3</v>
      </c>
      <c r="G158" s="373">
        <v>35.299999999999997</v>
      </c>
      <c r="H158" s="373">
        <v>0.16</v>
      </c>
      <c r="I158" s="374">
        <v>0.25</v>
      </c>
      <c r="J158" s="366">
        <v>8.0000000000000002E-3</v>
      </c>
    </row>
    <row r="159" spans="1:10" ht="35.049999999999997" customHeight="1" x14ac:dyDescent="0.3">
      <c r="A159" s="370" t="s">
        <v>891</v>
      </c>
      <c r="B159" s="371" t="s">
        <v>480</v>
      </c>
      <c r="C159" s="372">
        <v>0</v>
      </c>
      <c r="D159" s="359">
        <v>0.29199999999999998</v>
      </c>
      <c r="E159" s="360">
        <v>5.8999999999999997E-2</v>
      </c>
      <c r="F159" s="361">
        <v>6.0000000000000001E-3</v>
      </c>
      <c r="G159" s="373">
        <v>70.290000000000006</v>
      </c>
      <c r="H159" s="373">
        <v>0.16</v>
      </c>
      <c r="I159" s="374">
        <v>0.25</v>
      </c>
      <c r="J159" s="366">
        <v>8.0000000000000002E-3</v>
      </c>
    </row>
    <row r="160" spans="1:10" ht="35.049999999999997" customHeight="1" x14ac:dyDescent="0.3">
      <c r="A160" s="370" t="s">
        <v>892</v>
      </c>
      <c r="B160" s="371" t="s">
        <v>480</v>
      </c>
      <c r="C160" s="372">
        <v>0</v>
      </c>
      <c r="D160" s="359">
        <v>0.29199999999999998</v>
      </c>
      <c r="E160" s="360">
        <v>5.8999999999999997E-2</v>
      </c>
      <c r="F160" s="361">
        <v>6.0000000000000001E-3</v>
      </c>
      <c r="G160" s="373">
        <v>110.66</v>
      </c>
      <c r="H160" s="373">
        <v>0.16</v>
      </c>
      <c r="I160" s="374">
        <v>0.25</v>
      </c>
      <c r="J160" s="366">
        <v>8.0000000000000002E-3</v>
      </c>
    </row>
    <row r="161" spans="1:10" ht="35.049999999999997" customHeight="1" x14ac:dyDescent="0.3">
      <c r="A161" s="370" t="s">
        <v>893</v>
      </c>
      <c r="B161" s="371" t="s">
        <v>480</v>
      </c>
      <c r="C161" s="372">
        <v>0</v>
      </c>
      <c r="D161" s="359">
        <v>0.29199999999999998</v>
      </c>
      <c r="E161" s="360">
        <v>5.8999999999999997E-2</v>
      </c>
      <c r="F161" s="361">
        <v>6.0000000000000001E-3</v>
      </c>
      <c r="G161" s="373">
        <v>216.71</v>
      </c>
      <c r="H161" s="373">
        <v>0.16</v>
      </c>
      <c r="I161" s="374">
        <v>0.25</v>
      </c>
      <c r="J161" s="366">
        <v>8.0000000000000002E-3</v>
      </c>
    </row>
    <row r="162" spans="1:10" ht="35.049999999999997" customHeight="1" x14ac:dyDescent="0.3">
      <c r="A162" s="370" t="s">
        <v>894</v>
      </c>
      <c r="B162" s="371" t="s">
        <v>480</v>
      </c>
      <c r="C162" s="372">
        <v>0</v>
      </c>
      <c r="D162" s="359">
        <v>0.247</v>
      </c>
      <c r="E162" s="360">
        <v>4.7E-2</v>
      </c>
      <c r="F162" s="361">
        <v>5.0000000000000001E-3</v>
      </c>
      <c r="G162" s="373">
        <v>23.97</v>
      </c>
      <c r="H162" s="373">
        <v>0.25</v>
      </c>
      <c r="I162" s="374">
        <v>0.4</v>
      </c>
      <c r="J162" s="366">
        <v>6.0000000000000001E-3</v>
      </c>
    </row>
    <row r="163" spans="1:10" ht="35.049999999999997" customHeight="1" x14ac:dyDescent="0.3">
      <c r="A163" s="370" t="s">
        <v>895</v>
      </c>
      <c r="B163" s="371" t="s">
        <v>480</v>
      </c>
      <c r="C163" s="372">
        <v>0</v>
      </c>
      <c r="D163" s="359">
        <v>0.247</v>
      </c>
      <c r="E163" s="360">
        <v>4.7E-2</v>
      </c>
      <c r="F163" s="361">
        <v>5.0000000000000001E-3</v>
      </c>
      <c r="G163" s="373">
        <v>248.99</v>
      </c>
      <c r="H163" s="373">
        <v>0.25</v>
      </c>
      <c r="I163" s="374">
        <v>0.4</v>
      </c>
      <c r="J163" s="366">
        <v>6.0000000000000001E-3</v>
      </c>
    </row>
    <row r="164" spans="1:10" ht="35.049999999999997" customHeight="1" x14ac:dyDescent="0.3">
      <c r="A164" s="370" t="s">
        <v>896</v>
      </c>
      <c r="B164" s="371" t="s">
        <v>480</v>
      </c>
      <c r="C164" s="372">
        <v>0</v>
      </c>
      <c r="D164" s="359">
        <v>0.247</v>
      </c>
      <c r="E164" s="360">
        <v>4.7E-2</v>
      </c>
      <c r="F164" s="361">
        <v>5.0000000000000001E-3</v>
      </c>
      <c r="G164" s="373">
        <v>768.86</v>
      </c>
      <c r="H164" s="373">
        <v>0.25</v>
      </c>
      <c r="I164" s="374">
        <v>0.4</v>
      </c>
      <c r="J164" s="366">
        <v>6.0000000000000001E-3</v>
      </c>
    </row>
    <row r="165" spans="1:10" ht="35.049999999999997" customHeight="1" x14ac:dyDescent="0.3">
      <c r="A165" s="370" t="s">
        <v>897</v>
      </c>
      <c r="B165" s="371" t="s">
        <v>480</v>
      </c>
      <c r="C165" s="372">
        <v>0</v>
      </c>
      <c r="D165" s="359">
        <v>0.247</v>
      </c>
      <c r="E165" s="360">
        <v>4.7E-2</v>
      </c>
      <c r="F165" s="361">
        <v>5.0000000000000001E-3</v>
      </c>
      <c r="G165" s="373">
        <v>1603.92</v>
      </c>
      <c r="H165" s="373">
        <v>0.25</v>
      </c>
      <c r="I165" s="374">
        <v>0.4</v>
      </c>
      <c r="J165" s="366">
        <v>6.0000000000000001E-3</v>
      </c>
    </row>
    <row r="166" spans="1:10" ht="35.049999999999997" customHeight="1" x14ac:dyDescent="0.3">
      <c r="A166" s="370" t="s">
        <v>898</v>
      </c>
      <c r="B166" s="371" t="s">
        <v>480</v>
      </c>
      <c r="C166" s="372">
        <v>0</v>
      </c>
      <c r="D166" s="359">
        <v>0.247</v>
      </c>
      <c r="E166" s="360">
        <v>4.7E-2</v>
      </c>
      <c r="F166" s="361">
        <v>5.0000000000000001E-3</v>
      </c>
      <c r="G166" s="373">
        <v>3822.69</v>
      </c>
      <c r="H166" s="373">
        <v>0.25</v>
      </c>
      <c r="I166" s="374">
        <v>0.4</v>
      </c>
      <c r="J166" s="366">
        <v>6.0000000000000001E-3</v>
      </c>
    </row>
    <row r="167" spans="1:10" ht="35.049999999999997" customHeight="1" x14ac:dyDescent="0.3">
      <c r="A167" s="370" t="s">
        <v>585</v>
      </c>
      <c r="B167" s="371" t="s">
        <v>480</v>
      </c>
      <c r="C167" s="372" t="s">
        <v>632</v>
      </c>
      <c r="D167" s="367">
        <v>0.76</v>
      </c>
      <c r="E167" s="368">
        <v>0.13100000000000001</v>
      </c>
      <c r="F167" s="369">
        <v>0.09</v>
      </c>
      <c r="G167" s="363">
        <v>0</v>
      </c>
      <c r="H167" s="363">
        <v>0</v>
      </c>
      <c r="I167" s="363">
        <v>0</v>
      </c>
      <c r="J167" s="364">
        <v>0</v>
      </c>
    </row>
    <row r="168" spans="1:10" ht="35.049999999999997" customHeight="1" x14ac:dyDescent="0.3">
      <c r="A168" s="370" t="s">
        <v>697</v>
      </c>
      <c r="B168" s="371" t="s">
        <v>480</v>
      </c>
      <c r="C168" s="372" t="s">
        <v>710</v>
      </c>
      <c r="D168" s="359">
        <v>-0.35399999999999998</v>
      </c>
      <c r="E168" s="360">
        <v>-7.3999999999999996E-2</v>
      </c>
      <c r="F168" s="361">
        <v>-7.0000000000000001E-3</v>
      </c>
      <c r="G168" s="363">
        <v>0</v>
      </c>
      <c r="H168" s="363">
        <v>0</v>
      </c>
      <c r="I168" s="363">
        <v>0</v>
      </c>
      <c r="J168" s="364">
        <v>0</v>
      </c>
    </row>
    <row r="169" spans="1:10" ht="35.049999999999997" customHeight="1" x14ac:dyDescent="0.3">
      <c r="A169" s="370" t="s">
        <v>698</v>
      </c>
      <c r="B169" s="371" t="s">
        <v>480</v>
      </c>
      <c r="C169" s="372">
        <v>8</v>
      </c>
      <c r="D169" s="359">
        <v>-0.38900000000000001</v>
      </c>
      <c r="E169" s="360">
        <v>-8.1000000000000003E-2</v>
      </c>
      <c r="F169" s="361">
        <v>-8.0000000000000002E-3</v>
      </c>
      <c r="G169" s="363">
        <v>0</v>
      </c>
      <c r="H169" s="363">
        <v>0</v>
      </c>
      <c r="I169" s="363">
        <v>0</v>
      </c>
      <c r="J169" s="364">
        <v>0</v>
      </c>
    </row>
    <row r="170" spans="1:10" ht="35.049999999999997" customHeight="1" x14ac:dyDescent="0.3">
      <c r="A170" s="370" t="s">
        <v>699</v>
      </c>
      <c r="B170" s="371" t="s">
        <v>480</v>
      </c>
      <c r="C170" s="372">
        <v>0</v>
      </c>
      <c r="D170" s="359">
        <v>-0.35399999999999998</v>
      </c>
      <c r="E170" s="360">
        <v>-7.3999999999999996E-2</v>
      </c>
      <c r="F170" s="361">
        <v>-7.0000000000000001E-3</v>
      </c>
      <c r="G170" s="363">
        <v>0</v>
      </c>
      <c r="H170" s="363">
        <v>0</v>
      </c>
      <c r="I170" s="363">
        <v>0</v>
      </c>
      <c r="J170" s="366">
        <v>0.01</v>
      </c>
    </row>
    <row r="171" spans="1:10" ht="35.049999999999997" customHeight="1" x14ac:dyDescent="0.3">
      <c r="A171" s="370" t="s">
        <v>700</v>
      </c>
      <c r="B171" s="371" t="s">
        <v>480</v>
      </c>
      <c r="C171" s="372">
        <v>0</v>
      </c>
      <c r="D171" s="359">
        <v>-0.38900000000000001</v>
      </c>
      <c r="E171" s="360">
        <v>-8.1000000000000003E-2</v>
      </c>
      <c r="F171" s="361">
        <v>-8.0000000000000002E-3</v>
      </c>
      <c r="G171" s="363">
        <v>0</v>
      </c>
      <c r="H171" s="363">
        <v>0</v>
      </c>
      <c r="I171" s="363">
        <v>0</v>
      </c>
      <c r="J171" s="366">
        <v>1.2E-2</v>
      </c>
    </row>
    <row r="172" spans="1:10" ht="35.049999999999997" customHeight="1" x14ac:dyDescent="0.3">
      <c r="A172" s="370" t="s">
        <v>701</v>
      </c>
      <c r="B172" s="371" t="s">
        <v>480</v>
      </c>
      <c r="C172" s="372">
        <v>0</v>
      </c>
      <c r="D172" s="359">
        <v>-0.48399999999999999</v>
      </c>
      <c r="E172" s="360">
        <v>-9.7000000000000003E-2</v>
      </c>
      <c r="F172" s="361">
        <v>-0.01</v>
      </c>
      <c r="G172" s="373">
        <v>25.69</v>
      </c>
      <c r="H172" s="363">
        <v>0</v>
      </c>
      <c r="I172" s="363">
        <v>0</v>
      </c>
      <c r="J172" s="366">
        <v>1.6E-2</v>
      </c>
    </row>
    <row r="173" spans="1:10" ht="35.049999999999997" customHeight="1" x14ac:dyDescent="0.3">
      <c r="A173" s="370" t="s">
        <v>899</v>
      </c>
      <c r="B173" s="371" t="s">
        <v>480</v>
      </c>
      <c r="C173" s="372" t="s">
        <v>630</v>
      </c>
      <c r="D173" s="359">
        <v>0.11700000000000001</v>
      </c>
      <c r="E173" s="360">
        <v>2.5000000000000001E-2</v>
      </c>
      <c r="F173" s="361">
        <v>2E-3</v>
      </c>
      <c r="G173" s="373">
        <v>0.57999999999999996</v>
      </c>
      <c r="H173" s="363">
        <v>0</v>
      </c>
      <c r="I173" s="363">
        <v>0</v>
      </c>
      <c r="J173" s="364">
        <v>0</v>
      </c>
    </row>
    <row r="174" spans="1:10" ht="35.049999999999997" customHeight="1" x14ac:dyDescent="0.3">
      <c r="A174" s="370" t="s">
        <v>900</v>
      </c>
      <c r="B174" s="371" t="s">
        <v>480</v>
      </c>
      <c r="C174" s="372">
        <v>2</v>
      </c>
      <c r="D174" s="359">
        <v>0.11700000000000001</v>
      </c>
      <c r="E174" s="360">
        <v>2.5000000000000001E-2</v>
      </c>
      <c r="F174" s="361">
        <v>2E-3</v>
      </c>
      <c r="G174" s="363">
        <v>0</v>
      </c>
      <c r="H174" s="363">
        <v>0</v>
      </c>
      <c r="I174" s="363">
        <v>0</v>
      </c>
      <c r="J174" s="364">
        <v>0</v>
      </c>
    </row>
    <row r="175" spans="1:10" ht="35.049999999999997" customHeight="1" x14ac:dyDescent="0.3">
      <c r="A175" s="370" t="s">
        <v>901</v>
      </c>
      <c r="B175" s="371" t="s">
        <v>480</v>
      </c>
      <c r="C175" s="372" t="s">
        <v>631</v>
      </c>
      <c r="D175" s="359">
        <v>0.13400000000000001</v>
      </c>
      <c r="E175" s="360">
        <v>2.8000000000000001E-2</v>
      </c>
      <c r="F175" s="361">
        <v>3.0000000000000001E-3</v>
      </c>
      <c r="G175" s="373">
        <v>0.23</v>
      </c>
      <c r="H175" s="363">
        <v>0</v>
      </c>
      <c r="I175" s="363">
        <v>0</v>
      </c>
      <c r="J175" s="364">
        <v>0</v>
      </c>
    </row>
    <row r="176" spans="1:10" ht="35.049999999999997" customHeight="1" x14ac:dyDescent="0.3">
      <c r="A176" s="370" t="s">
        <v>902</v>
      </c>
      <c r="B176" s="371" t="s">
        <v>480</v>
      </c>
      <c r="C176" s="372" t="s">
        <v>631</v>
      </c>
      <c r="D176" s="359">
        <v>0.13400000000000001</v>
      </c>
      <c r="E176" s="360">
        <v>2.8000000000000001E-2</v>
      </c>
      <c r="F176" s="361">
        <v>3.0000000000000001E-3</v>
      </c>
      <c r="G176" s="373">
        <v>0.36</v>
      </c>
      <c r="H176" s="363">
        <v>0</v>
      </c>
      <c r="I176" s="363">
        <v>0</v>
      </c>
      <c r="J176" s="364">
        <v>0</v>
      </c>
    </row>
    <row r="177" spans="1:10" ht="35.049999999999997" customHeight="1" x14ac:dyDescent="0.3">
      <c r="A177" s="370" t="s">
        <v>903</v>
      </c>
      <c r="B177" s="371" t="s">
        <v>480</v>
      </c>
      <c r="C177" s="372" t="s">
        <v>631</v>
      </c>
      <c r="D177" s="359">
        <v>0.13400000000000001</v>
      </c>
      <c r="E177" s="360">
        <v>2.8000000000000001E-2</v>
      </c>
      <c r="F177" s="361">
        <v>3.0000000000000001E-3</v>
      </c>
      <c r="G177" s="373">
        <v>0.92</v>
      </c>
      <c r="H177" s="363">
        <v>0</v>
      </c>
      <c r="I177" s="363">
        <v>0</v>
      </c>
      <c r="J177" s="364">
        <v>0</v>
      </c>
    </row>
    <row r="178" spans="1:10" ht="35.049999999999997" customHeight="1" x14ac:dyDescent="0.3">
      <c r="A178" s="370" t="s">
        <v>904</v>
      </c>
      <c r="B178" s="371" t="s">
        <v>480</v>
      </c>
      <c r="C178" s="372" t="s">
        <v>631</v>
      </c>
      <c r="D178" s="359">
        <v>0.13400000000000001</v>
      </c>
      <c r="E178" s="360">
        <v>2.8000000000000001E-2</v>
      </c>
      <c r="F178" s="361">
        <v>3.0000000000000001E-3</v>
      </c>
      <c r="G178" s="373">
        <v>1.96</v>
      </c>
      <c r="H178" s="363">
        <v>0</v>
      </c>
      <c r="I178" s="363">
        <v>0</v>
      </c>
      <c r="J178" s="364">
        <v>0</v>
      </c>
    </row>
    <row r="179" spans="1:10" ht="35.049999999999997" customHeight="1" x14ac:dyDescent="0.3">
      <c r="A179" s="370" t="s">
        <v>905</v>
      </c>
      <c r="B179" s="371" t="s">
        <v>480</v>
      </c>
      <c r="C179" s="372" t="s">
        <v>631</v>
      </c>
      <c r="D179" s="359">
        <v>0.13400000000000001</v>
      </c>
      <c r="E179" s="360">
        <v>2.8000000000000001E-2</v>
      </c>
      <c r="F179" s="361">
        <v>3.0000000000000001E-3</v>
      </c>
      <c r="G179" s="373">
        <v>5.69</v>
      </c>
      <c r="H179" s="363">
        <v>0</v>
      </c>
      <c r="I179" s="363">
        <v>0</v>
      </c>
      <c r="J179" s="364">
        <v>0</v>
      </c>
    </row>
    <row r="180" spans="1:10" ht="35.049999999999997" customHeight="1" x14ac:dyDescent="0.3">
      <c r="A180" s="370" t="s">
        <v>586</v>
      </c>
      <c r="B180" s="371" t="s">
        <v>480</v>
      </c>
      <c r="C180" s="372">
        <v>4</v>
      </c>
      <c r="D180" s="359">
        <v>0.13400000000000001</v>
      </c>
      <c r="E180" s="360">
        <v>2.8000000000000001E-2</v>
      </c>
      <c r="F180" s="361">
        <v>3.0000000000000001E-3</v>
      </c>
      <c r="G180" s="363">
        <v>0</v>
      </c>
      <c r="H180" s="363">
        <v>0</v>
      </c>
      <c r="I180" s="363">
        <v>0</v>
      </c>
      <c r="J180" s="364">
        <v>0</v>
      </c>
    </row>
    <row r="181" spans="1:10" ht="35.049999999999997" customHeight="1" x14ac:dyDescent="0.3">
      <c r="A181" s="370" t="s">
        <v>906</v>
      </c>
      <c r="B181" s="371" t="s">
        <v>480</v>
      </c>
      <c r="C181" s="372">
        <v>0</v>
      </c>
      <c r="D181" s="359">
        <v>0.106</v>
      </c>
      <c r="E181" s="360">
        <v>2.1999999999999999E-2</v>
      </c>
      <c r="F181" s="361">
        <v>2E-3</v>
      </c>
      <c r="G181" s="373">
        <v>0.44</v>
      </c>
      <c r="H181" s="373">
        <v>0.03</v>
      </c>
      <c r="I181" s="374">
        <v>7.0000000000000007E-2</v>
      </c>
      <c r="J181" s="366">
        <v>3.0000000000000001E-3</v>
      </c>
    </row>
    <row r="182" spans="1:10" ht="35.049999999999997" customHeight="1" x14ac:dyDescent="0.3">
      <c r="A182" s="370" t="s">
        <v>907</v>
      </c>
      <c r="B182" s="371" t="s">
        <v>480</v>
      </c>
      <c r="C182" s="372">
        <v>0</v>
      </c>
      <c r="D182" s="359">
        <v>0.106</v>
      </c>
      <c r="E182" s="360">
        <v>2.1999999999999999E-2</v>
      </c>
      <c r="F182" s="361">
        <v>2E-3</v>
      </c>
      <c r="G182" s="373">
        <v>8.75</v>
      </c>
      <c r="H182" s="373">
        <v>0.03</v>
      </c>
      <c r="I182" s="374">
        <v>7.0000000000000007E-2</v>
      </c>
      <c r="J182" s="366">
        <v>3.0000000000000001E-3</v>
      </c>
    </row>
    <row r="183" spans="1:10" ht="35.049999999999997" customHeight="1" x14ac:dyDescent="0.3">
      <c r="A183" s="370" t="s">
        <v>908</v>
      </c>
      <c r="B183" s="371" t="s">
        <v>480</v>
      </c>
      <c r="C183" s="372">
        <v>0</v>
      </c>
      <c r="D183" s="359">
        <v>0.106</v>
      </c>
      <c r="E183" s="360">
        <v>2.1999999999999999E-2</v>
      </c>
      <c r="F183" s="361">
        <v>2E-3</v>
      </c>
      <c r="G183" s="373">
        <v>17.39</v>
      </c>
      <c r="H183" s="373">
        <v>0.03</v>
      </c>
      <c r="I183" s="374">
        <v>7.0000000000000007E-2</v>
      </c>
      <c r="J183" s="366">
        <v>3.0000000000000001E-3</v>
      </c>
    </row>
    <row r="184" spans="1:10" ht="35.049999999999997" customHeight="1" x14ac:dyDescent="0.3">
      <c r="A184" s="370" t="s">
        <v>909</v>
      </c>
      <c r="B184" s="371" t="s">
        <v>480</v>
      </c>
      <c r="C184" s="372">
        <v>0</v>
      </c>
      <c r="D184" s="359">
        <v>0.106</v>
      </c>
      <c r="E184" s="360">
        <v>2.1999999999999999E-2</v>
      </c>
      <c r="F184" s="361">
        <v>2E-3</v>
      </c>
      <c r="G184" s="373">
        <v>27.36</v>
      </c>
      <c r="H184" s="373">
        <v>0.03</v>
      </c>
      <c r="I184" s="374">
        <v>7.0000000000000007E-2</v>
      </c>
      <c r="J184" s="366">
        <v>3.0000000000000001E-3</v>
      </c>
    </row>
    <row r="185" spans="1:10" ht="35.049999999999997" customHeight="1" x14ac:dyDescent="0.3">
      <c r="A185" s="370" t="s">
        <v>910</v>
      </c>
      <c r="B185" s="371" t="s">
        <v>480</v>
      </c>
      <c r="C185" s="372">
        <v>0</v>
      </c>
      <c r="D185" s="359">
        <v>0.106</v>
      </c>
      <c r="E185" s="360">
        <v>2.1999999999999999E-2</v>
      </c>
      <c r="F185" s="361">
        <v>2E-3</v>
      </c>
      <c r="G185" s="373">
        <v>53.56</v>
      </c>
      <c r="H185" s="373">
        <v>0.03</v>
      </c>
      <c r="I185" s="374">
        <v>7.0000000000000007E-2</v>
      </c>
      <c r="J185" s="366">
        <v>3.0000000000000001E-3</v>
      </c>
    </row>
    <row r="186" spans="1:10" ht="35.049999999999997" customHeight="1" x14ac:dyDescent="0.3">
      <c r="A186" s="370" t="s">
        <v>911</v>
      </c>
      <c r="B186" s="371" t="s">
        <v>480</v>
      </c>
      <c r="C186" s="372">
        <v>0</v>
      </c>
      <c r="D186" s="359">
        <v>0.12</v>
      </c>
      <c r="E186" s="360">
        <v>2.4E-2</v>
      </c>
      <c r="F186" s="361">
        <v>2E-3</v>
      </c>
      <c r="G186" s="373">
        <v>0.69</v>
      </c>
      <c r="H186" s="373">
        <v>7.0000000000000007E-2</v>
      </c>
      <c r="I186" s="374">
        <v>0.1</v>
      </c>
      <c r="J186" s="366">
        <v>3.0000000000000001E-3</v>
      </c>
    </row>
    <row r="187" spans="1:10" ht="35.049999999999997" customHeight="1" x14ac:dyDescent="0.3">
      <c r="A187" s="370" t="s">
        <v>912</v>
      </c>
      <c r="B187" s="371" t="s">
        <v>480</v>
      </c>
      <c r="C187" s="372">
        <v>0</v>
      </c>
      <c r="D187" s="359">
        <v>0.12</v>
      </c>
      <c r="E187" s="360">
        <v>2.4E-2</v>
      </c>
      <c r="F187" s="361">
        <v>2E-3</v>
      </c>
      <c r="G187" s="373">
        <v>14.46</v>
      </c>
      <c r="H187" s="373">
        <v>7.0000000000000007E-2</v>
      </c>
      <c r="I187" s="374">
        <v>0.1</v>
      </c>
      <c r="J187" s="366">
        <v>3.0000000000000001E-3</v>
      </c>
    </row>
    <row r="188" spans="1:10" ht="35.049999999999997" customHeight="1" x14ac:dyDescent="0.3">
      <c r="A188" s="370" t="s">
        <v>913</v>
      </c>
      <c r="B188" s="371" t="s">
        <v>480</v>
      </c>
      <c r="C188" s="372">
        <v>0</v>
      </c>
      <c r="D188" s="359">
        <v>0.12</v>
      </c>
      <c r="E188" s="360">
        <v>2.4E-2</v>
      </c>
      <c r="F188" s="361">
        <v>2E-3</v>
      </c>
      <c r="G188" s="373">
        <v>28.76</v>
      </c>
      <c r="H188" s="373">
        <v>7.0000000000000007E-2</v>
      </c>
      <c r="I188" s="374">
        <v>0.1</v>
      </c>
      <c r="J188" s="366">
        <v>3.0000000000000001E-3</v>
      </c>
    </row>
    <row r="189" spans="1:10" ht="35.049999999999997" customHeight="1" x14ac:dyDescent="0.3">
      <c r="A189" s="370" t="s">
        <v>914</v>
      </c>
      <c r="B189" s="371" t="s">
        <v>480</v>
      </c>
      <c r="C189" s="372">
        <v>0</v>
      </c>
      <c r="D189" s="359">
        <v>0.12</v>
      </c>
      <c r="E189" s="360">
        <v>2.4E-2</v>
      </c>
      <c r="F189" s="361">
        <v>2E-3</v>
      </c>
      <c r="G189" s="373">
        <v>45.27</v>
      </c>
      <c r="H189" s="373">
        <v>7.0000000000000007E-2</v>
      </c>
      <c r="I189" s="374">
        <v>0.1</v>
      </c>
      <c r="J189" s="366">
        <v>3.0000000000000001E-3</v>
      </c>
    </row>
    <row r="190" spans="1:10" ht="35.049999999999997" customHeight="1" x14ac:dyDescent="0.3">
      <c r="A190" s="370" t="s">
        <v>915</v>
      </c>
      <c r="B190" s="371" t="s">
        <v>480</v>
      </c>
      <c r="C190" s="372">
        <v>0</v>
      </c>
      <c r="D190" s="359">
        <v>0.12</v>
      </c>
      <c r="E190" s="360">
        <v>2.4E-2</v>
      </c>
      <c r="F190" s="361">
        <v>2E-3</v>
      </c>
      <c r="G190" s="373">
        <v>88.63</v>
      </c>
      <c r="H190" s="373">
        <v>7.0000000000000007E-2</v>
      </c>
      <c r="I190" s="374">
        <v>0.1</v>
      </c>
      <c r="J190" s="366">
        <v>3.0000000000000001E-3</v>
      </c>
    </row>
    <row r="191" spans="1:10" ht="35.049999999999997" customHeight="1" x14ac:dyDescent="0.3">
      <c r="A191" s="370" t="s">
        <v>916</v>
      </c>
      <c r="B191" s="371" t="s">
        <v>480</v>
      </c>
      <c r="C191" s="372">
        <v>0</v>
      </c>
      <c r="D191" s="359">
        <v>0.10100000000000001</v>
      </c>
      <c r="E191" s="360">
        <v>1.9E-2</v>
      </c>
      <c r="F191" s="361">
        <v>2E-3</v>
      </c>
      <c r="G191" s="373">
        <v>9.83</v>
      </c>
      <c r="H191" s="373">
        <v>0.1</v>
      </c>
      <c r="I191" s="374">
        <v>0.16</v>
      </c>
      <c r="J191" s="366">
        <v>2E-3</v>
      </c>
    </row>
    <row r="192" spans="1:10" ht="35.049999999999997" customHeight="1" x14ac:dyDescent="0.3">
      <c r="A192" s="370" t="s">
        <v>917</v>
      </c>
      <c r="B192" s="371" t="s">
        <v>480</v>
      </c>
      <c r="C192" s="372">
        <v>0</v>
      </c>
      <c r="D192" s="359">
        <v>0.10100000000000001</v>
      </c>
      <c r="E192" s="360">
        <v>1.9E-2</v>
      </c>
      <c r="F192" s="361">
        <v>2E-3</v>
      </c>
      <c r="G192" s="373">
        <v>101.82</v>
      </c>
      <c r="H192" s="373">
        <v>0.1</v>
      </c>
      <c r="I192" s="374">
        <v>0.16</v>
      </c>
      <c r="J192" s="366">
        <v>2E-3</v>
      </c>
    </row>
    <row r="193" spans="1:10" ht="35.049999999999997" customHeight="1" x14ac:dyDescent="0.3">
      <c r="A193" s="370" t="s">
        <v>918</v>
      </c>
      <c r="B193" s="371" t="s">
        <v>480</v>
      </c>
      <c r="C193" s="372">
        <v>0</v>
      </c>
      <c r="D193" s="359">
        <v>0.10100000000000001</v>
      </c>
      <c r="E193" s="360">
        <v>1.9E-2</v>
      </c>
      <c r="F193" s="361">
        <v>2E-3</v>
      </c>
      <c r="G193" s="373">
        <v>314.37</v>
      </c>
      <c r="H193" s="373">
        <v>0.1</v>
      </c>
      <c r="I193" s="374">
        <v>0.16</v>
      </c>
      <c r="J193" s="366">
        <v>2E-3</v>
      </c>
    </row>
    <row r="194" spans="1:10" ht="35.049999999999997" customHeight="1" x14ac:dyDescent="0.3">
      <c r="A194" s="370" t="s">
        <v>919</v>
      </c>
      <c r="B194" s="371" t="s">
        <v>480</v>
      </c>
      <c r="C194" s="372">
        <v>0</v>
      </c>
      <c r="D194" s="359">
        <v>0.10100000000000001</v>
      </c>
      <c r="E194" s="360">
        <v>1.9E-2</v>
      </c>
      <c r="F194" s="361">
        <v>2E-3</v>
      </c>
      <c r="G194" s="373">
        <v>655.79</v>
      </c>
      <c r="H194" s="373">
        <v>0.1</v>
      </c>
      <c r="I194" s="374">
        <v>0.16</v>
      </c>
      <c r="J194" s="366">
        <v>2E-3</v>
      </c>
    </row>
    <row r="195" spans="1:10" ht="35.049999999999997" customHeight="1" x14ac:dyDescent="0.3">
      <c r="A195" s="370" t="s">
        <v>920</v>
      </c>
      <c r="B195" s="371" t="s">
        <v>480</v>
      </c>
      <c r="C195" s="372">
        <v>0</v>
      </c>
      <c r="D195" s="359">
        <v>0.10100000000000001</v>
      </c>
      <c r="E195" s="360">
        <v>1.9E-2</v>
      </c>
      <c r="F195" s="361">
        <v>2E-3</v>
      </c>
      <c r="G195" s="373">
        <v>1562.93</v>
      </c>
      <c r="H195" s="373">
        <v>0.1</v>
      </c>
      <c r="I195" s="374">
        <v>0.16</v>
      </c>
      <c r="J195" s="366">
        <v>2E-3</v>
      </c>
    </row>
    <row r="196" spans="1:10" ht="35.049999999999997" customHeight="1" x14ac:dyDescent="0.3">
      <c r="A196" s="370" t="s">
        <v>587</v>
      </c>
      <c r="B196" s="371" t="s">
        <v>480</v>
      </c>
      <c r="C196" s="372" t="s">
        <v>632</v>
      </c>
      <c r="D196" s="367">
        <v>0.311</v>
      </c>
      <c r="E196" s="368">
        <v>5.3999999999999999E-2</v>
      </c>
      <c r="F196" s="369">
        <v>3.6999999999999998E-2</v>
      </c>
      <c r="G196" s="363">
        <v>0</v>
      </c>
      <c r="H196" s="363">
        <v>0</v>
      </c>
      <c r="I196" s="363">
        <v>0</v>
      </c>
      <c r="J196" s="364">
        <v>0</v>
      </c>
    </row>
    <row r="197" spans="1:10" ht="35.049999999999997" customHeight="1" x14ac:dyDescent="0.3">
      <c r="A197" s="370" t="s">
        <v>702</v>
      </c>
      <c r="B197" s="371" t="s">
        <v>480</v>
      </c>
      <c r="C197" s="372" t="s">
        <v>710</v>
      </c>
      <c r="D197" s="359">
        <v>-0.14499999999999999</v>
      </c>
      <c r="E197" s="360">
        <v>-0.03</v>
      </c>
      <c r="F197" s="361">
        <v>-3.0000000000000001E-3</v>
      </c>
      <c r="G197" s="363">
        <v>0</v>
      </c>
      <c r="H197" s="363">
        <v>0</v>
      </c>
      <c r="I197" s="363">
        <v>0</v>
      </c>
      <c r="J197" s="364">
        <v>0</v>
      </c>
    </row>
    <row r="198" spans="1:10" ht="35.049999999999997" customHeight="1" x14ac:dyDescent="0.3">
      <c r="A198" s="370" t="s">
        <v>703</v>
      </c>
      <c r="B198" s="371" t="s">
        <v>480</v>
      </c>
      <c r="C198" s="372">
        <v>8</v>
      </c>
      <c r="D198" s="359">
        <v>-0.159</v>
      </c>
      <c r="E198" s="360">
        <v>-3.3000000000000002E-2</v>
      </c>
      <c r="F198" s="361">
        <v>-3.0000000000000001E-3</v>
      </c>
      <c r="G198" s="363">
        <v>0</v>
      </c>
      <c r="H198" s="363">
        <v>0</v>
      </c>
      <c r="I198" s="363">
        <v>0</v>
      </c>
      <c r="J198" s="364">
        <v>0</v>
      </c>
    </row>
    <row r="199" spans="1:10" ht="35.049999999999997" customHeight="1" x14ac:dyDescent="0.3">
      <c r="A199" s="370" t="s">
        <v>704</v>
      </c>
      <c r="B199" s="371" t="s">
        <v>480</v>
      </c>
      <c r="C199" s="372">
        <v>0</v>
      </c>
      <c r="D199" s="359">
        <v>-0.14499999999999999</v>
      </c>
      <c r="E199" s="360">
        <v>-0.03</v>
      </c>
      <c r="F199" s="361">
        <v>-3.0000000000000001E-3</v>
      </c>
      <c r="G199" s="363">
        <v>0</v>
      </c>
      <c r="H199" s="363">
        <v>0</v>
      </c>
      <c r="I199" s="363">
        <v>0</v>
      </c>
      <c r="J199" s="366">
        <v>4.0000000000000001E-3</v>
      </c>
    </row>
    <row r="200" spans="1:10" ht="35.049999999999997" customHeight="1" x14ac:dyDescent="0.3">
      <c r="A200" s="370" t="s">
        <v>705</v>
      </c>
      <c r="B200" s="371" t="s">
        <v>480</v>
      </c>
      <c r="C200" s="372">
        <v>0</v>
      </c>
      <c r="D200" s="359">
        <v>-0.159</v>
      </c>
      <c r="E200" s="360">
        <v>-3.3000000000000002E-2</v>
      </c>
      <c r="F200" s="361">
        <v>-3.0000000000000001E-3</v>
      </c>
      <c r="G200" s="363">
        <v>0</v>
      </c>
      <c r="H200" s="363">
        <v>0</v>
      </c>
      <c r="I200" s="363">
        <v>0</v>
      </c>
      <c r="J200" s="366">
        <v>5.0000000000000001E-3</v>
      </c>
    </row>
    <row r="201" spans="1:10" ht="35.049999999999997" customHeight="1" x14ac:dyDescent="0.3">
      <c r="A201" s="370" t="s">
        <v>706</v>
      </c>
      <c r="B201" s="371" t="s">
        <v>480</v>
      </c>
      <c r="C201" s="372">
        <v>0</v>
      </c>
      <c r="D201" s="359">
        <v>-0.19800000000000001</v>
      </c>
      <c r="E201" s="360">
        <v>-3.9E-2</v>
      </c>
      <c r="F201" s="361">
        <v>-4.0000000000000001E-3</v>
      </c>
      <c r="G201" s="373">
        <v>10.51</v>
      </c>
      <c r="H201" s="363">
        <v>0</v>
      </c>
      <c r="I201" s="363">
        <v>0</v>
      </c>
      <c r="J201" s="366">
        <v>7.0000000000000001E-3</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codeName="Sheet32">
    <pageSetUpPr fitToPage="1"/>
  </sheetPr>
  <dimension ref="A1:N201"/>
  <sheetViews>
    <sheetView topLeftCell="A192" zoomScale="50" zoomScaleNormal="50" zoomScaleSheetLayoutView="85" workbookViewId="0">
      <selection activeCell="M7" sqref="M7"/>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46"/>
      <c r="C1" s="46"/>
      <c r="D1" s="46"/>
      <c r="F1" s="46"/>
      <c r="G1" s="46"/>
      <c r="H1" s="46"/>
      <c r="I1" s="3"/>
      <c r="J1" s="1"/>
      <c r="K1" s="1"/>
    </row>
    <row r="2" spans="1:14" ht="40" customHeight="1" x14ac:dyDescent="0.3">
      <c r="A2" s="527" t="str">
        <f>Overview!B4&amp;" - Effective from "&amp;Overview!D4&amp;" - Final LDNO tariffs in SP Distribution Area (GSP Group _N)"</f>
        <v>Indigo Power Limited - Effective from 1 April 2022 - Final LDNO tariffs in SP Distribution Area (GSP Group _N)</v>
      </c>
      <c r="B2" s="527"/>
      <c r="C2" s="527"/>
      <c r="D2" s="527"/>
      <c r="E2" s="527"/>
      <c r="F2" s="527"/>
      <c r="G2" s="527"/>
      <c r="H2" s="527"/>
      <c r="I2" s="527"/>
      <c r="J2" s="527"/>
    </row>
    <row r="3" spans="1:14" ht="40" customHeight="1" x14ac:dyDescent="0.3">
      <c r="A3" s="47"/>
      <c r="B3" s="47"/>
      <c r="C3" s="47"/>
      <c r="D3" s="47"/>
      <c r="E3" s="47"/>
      <c r="F3" s="47"/>
      <c r="G3" s="47"/>
      <c r="H3" s="47"/>
      <c r="I3" s="47"/>
      <c r="J3" s="47"/>
      <c r="L3" s="3"/>
    </row>
    <row r="4" spans="1:14" ht="40" customHeight="1" x14ac:dyDescent="0.3">
      <c r="A4" s="433" t="s">
        <v>308</v>
      </c>
      <c r="B4" s="433"/>
      <c r="C4" s="433"/>
      <c r="D4" s="433"/>
      <c r="E4" s="51"/>
      <c r="F4" s="433" t="s">
        <v>307</v>
      </c>
      <c r="G4" s="433"/>
      <c r="H4" s="433"/>
      <c r="I4" s="433"/>
      <c r="J4" s="433"/>
      <c r="L4" s="3"/>
      <c r="M4" s="3"/>
    </row>
    <row r="5" spans="1:14" ht="40" customHeight="1" x14ac:dyDescent="0.3">
      <c r="A5" s="378" t="s">
        <v>13</v>
      </c>
      <c r="B5" s="248" t="s">
        <v>299</v>
      </c>
      <c r="C5" s="255" t="s">
        <v>300</v>
      </c>
      <c r="D5" s="43" t="s">
        <v>301</v>
      </c>
      <c r="E5" s="46"/>
      <c r="F5" s="430"/>
      <c r="G5" s="431"/>
      <c r="H5" s="44" t="s">
        <v>305</v>
      </c>
      <c r="I5" s="45" t="s">
        <v>306</v>
      </c>
      <c r="J5" s="43" t="s">
        <v>301</v>
      </c>
      <c r="K5" s="46"/>
      <c r="L5" s="46"/>
      <c r="M5" s="3"/>
      <c r="N5" s="3"/>
    </row>
    <row r="6" spans="1:14" ht="40" customHeight="1" x14ac:dyDescent="0.3">
      <c r="A6" s="102" t="str">
        <f>'Annex 1 LV and HV charges_N'!A6</f>
        <v>Monday to Friday 
(Including Bank Holidays)
All Year</v>
      </c>
      <c r="B6" s="94" t="str">
        <f>'Annex 1 LV and HV charges_N'!B6</f>
        <v>16.30 - 19.30</v>
      </c>
      <c r="C6" s="252" t="str">
        <f>'Annex 1 LV and HV charges_N'!C6</f>
        <v>08.00 - 16.30
19.30 - 22.30</v>
      </c>
      <c r="D6" s="95" t="str">
        <f>'Annex 1 LV and HV charges_N'!E6</f>
        <v>00.00 - 08.00
22.30 - 00.00</v>
      </c>
      <c r="E6" s="46"/>
      <c r="F6" s="458" t="str">
        <f>'Annex 1 LV and HV charges_N'!G6</f>
        <v>Monday to Friday 
(Including Bank Holidays)
June to August Inclusive</v>
      </c>
      <c r="G6" s="458" t="str">
        <f>'Annex 1 LV and HV charges_N'!H6</f>
        <v/>
      </c>
      <c r="H6" s="243" t="str">
        <f>'Annex 1 LV and HV charges_N'!I6</f>
        <v/>
      </c>
      <c r="I6" s="241" t="str">
        <f>'Annex 1 LV and HV charges_N'!J6</f>
        <v>08.00 - 22.30</v>
      </c>
      <c r="J6" s="85" t="str">
        <f>'Annex 1 LV and HV charges_N'!K6</f>
        <v>00.00 - 08.00
22.30 - 00.00</v>
      </c>
      <c r="K6" s="46"/>
      <c r="L6" s="46"/>
      <c r="M6" s="3"/>
      <c r="N6" s="3"/>
    </row>
    <row r="7" spans="1:14" ht="40" customHeight="1" x14ac:dyDescent="0.3">
      <c r="A7" s="102" t="str">
        <f>'Annex 1 LV and HV charges_N'!A7</f>
        <v>Saturday and Sunday
All Year</v>
      </c>
      <c r="B7" s="97" t="str">
        <f>'Annex 1 LV and HV charges_N'!B7</f>
        <v/>
      </c>
      <c r="C7" s="252" t="str">
        <f>'Annex 1 LV and HV charges_N'!C7</f>
        <v>16.00 - 20.00</v>
      </c>
      <c r="D7" s="96" t="str">
        <f>'Annex 1 LV and HV charges_N'!E7</f>
        <v>00.00 - 16.00
20.00 - 00.00</v>
      </c>
      <c r="E7" s="46"/>
      <c r="F7" s="458" t="str">
        <f>'Annex 1 LV and HV charges_N'!G7</f>
        <v>Monday to Friday 
(Including Bank Holidays)
November to February Inclusive</v>
      </c>
      <c r="G7" s="458" t="str">
        <f>'Annex 1 LV and HV charges_N'!H7</f>
        <v/>
      </c>
      <c r="H7" s="13" t="str">
        <f>'Annex 1 LV and HV charges_N'!I7</f>
        <v>16.30 - 19.30</v>
      </c>
      <c r="I7" s="241" t="str">
        <f>'Annex 1 LV and HV charges_N'!J7</f>
        <v>08.00 - 16.30
19.30 - 22.30</v>
      </c>
      <c r="J7" s="85" t="str">
        <f>'Annex 1 LV and HV charges_N'!K7</f>
        <v>00.00 - 08.00
22.30 - 00.00</v>
      </c>
      <c r="K7" s="46"/>
      <c r="L7" s="46"/>
      <c r="M7" s="3"/>
      <c r="N7" s="3"/>
    </row>
    <row r="8" spans="1:14" ht="40" customHeight="1" x14ac:dyDescent="0.3">
      <c r="A8" s="242" t="str">
        <f>'Annex 1 LV and HV charges_N'!A8</f>
        <v>Notes</v>
      </c>
      <c r="B8" s="458" t="str">
        <f>'Annex 1 LV and HV charges_N'!B8</f>
        <v>All the above times are in UK Clock time</v>
      </c>
      <c r="C8" s="458" t="str">
        <f>'Annex 1 LV and HV charges_N'!C8</f>
        <v/>
      </c>
      <c r="D8" s="458" t="str">
        <f>'Annex 1 LV and HV charges_N'!D8</f>
        <v/>
      </c>
      <c r="E8" s="46"/>
      <c r="F8" s="458" t="str">
        <f>'Annex 1 LV and HV charges_N'!G8</f>
        <v>Monday to Friday 
(Including Bank Holidays)
March, April, May and September, October</v>
      </c>
      <c r="G8" s="458" t="str">
        <f>'Annex 1 LV and HV charges_N'!H8</f>
        <v/>
      </c>
      <c r="H8" s="243" t="str">
        <f>'Annex 1 LV and HV charges_N'!I8</f>
        <v/>
      </c>
      <c r="I8" s="241" t="str">
        <f>'Annex 1 LV and HV charges_N'!J8</f>
        <v>08.00 - 22.30</v>
      </c>
      <c r="J8" s="85" t="str">
        <f>'Annex 1 LV and HV charges_N'!K8</f>
        <v>00.00 - 08.00
22.30 - 00.00</v>
      </c>
      <c r="K8" s="46"/>
      <c r="L8" s="46"/>
      <c r="M8" s="3"/>
      <c r="N8" s="3"/>
    </row>
    <row r="9" spans="1:14" ht="40" customHeight="1" x14ac:dyDescent="0.3">
      <c r="A9" s="277"/>
      <c r="B9" s="278"/>
      <c r="C9" s="278"/>
      <c r="D9" s="278"/>
      <c r="E9" s="46"/>
      <c r="F9" s="458" t="str">
        <f>'Annex 1 LV and HV charges_N'!G9</f>
        <v>Saturday and Sunday
All year</v>
      </c>
      <c r="G9" s="458" t="str">
        <f>'Annex 1 LV and HV charges_N'!H9</f>
        <v/>
      </c>
      <c r="H9" s="243" t="str">
        <f>'Annex 1 LV and HV charges_N'!I9</f>
        <v/>
      </c>
      <c r="I9" s="85" t="str">
        <f>'Annex 1 LV and HV charges_N'!J9</f>
        <v>16.00 - 20.00</v>
      </c>
      <c r="J9" s="85" t="str">
        <f>'Annex 1 LV and HV charges_N'!K9</f>
        <v>00:00-16:00
20:00-00:00</v>
      </c>
      <c r="K9" s="46"/>
      <c r="L9" s="46"/>
      <c r="M9" s="3"/>
      <c r="N9" s="3"/>
    </row>
    <row r="10" spans="1:14" s="42" customFormat="1" ht="40" customHeight="1" x14ac:dyDescent="0.3">
      <c r="A10" s="176"/>
      <c r="B10" s="110"/>
      <c r="C10" s="177"/>
      <c r="D10" s="110"/>
      <c r="E10" s="48"/>
      <c r="F10" s="545" t="s">
        <v>480</v>
      </c>
      <c r="G10" s="525" t="str">
        <f>'Annex 1 LV and HV charges_N'!H10</f>
        <v/>
      </c>
      <c r="H10" s="437" t="str">
        <f>'Annex 1 LV and HV charges_N'!I10</f>
        <v>All the above times are in UK Clock time</v>
      </c>
      <c r="I10" s="446">
        <f>'Annex 1 LV and HV charges_N'!J10</f>
        <v>0</v>
      </c>
      <c r="J10" s="438">
        <f>'Annex 1 LV and HV charges_N'!K10</f>
        <v>0</v>
      </c>
      <c r="K10" s="46"/>
      <c r="L10" s="46"/>
      <c r="M10" s="31"/>
      <c r="N10" s="31"/>
    </row>
    <row r="11" spans="1:14" ht="75" customHeight="1" x14ac:dyDescent="0.3">
      <c r="A11" s="18" t="s">
        <v>455</v>
      </c>
      <c r="B11" s="18" t="s">
        <v>31</v>
      </c>
      <c r="C11" s="111" t="s">
        <v>24</v>
      </c>
      <c r="D11" s="119" t="s">
        <v>571</v>
      </c>
      <c r="E11" s="119" t="s">
        <v>572</v>
      </c>
      <c r="F11" s="119" t="s">
        <v>573</v>
      </c>
      <c r="G11" s="111" t="s">
        <v>25</v>
      </c>
      <c r="H11" s="111" t="s">
        <v>26</v>
      </c>
      <c r="I11" s="111" t="s">
        <v>456</v>
      </c>
      <c r="J11" s="111" t="s">
        <v>270</v>
      </c>
      <c r="K11" s="1"/>
    </row>
    <row r="12" spans="1:14" ht="35.049999999999997" customHeight="1" x14ac:dyDescent="0.3">
      <c r="A12" s="317" t="s">
        <v>777</v>
      </c>
      <c r="B12" s="17"/>
      <c r="C12" s="326"/>
      <c r="D12" s="80">
        <v>5.173</v>
      </c>
      <c r="E12" s="81">
        <v>0.58499999999999996</v>
      </c>
      <c r="F12" s="82">
        <v>1.2E-2</v>
      </c>
      <c r="G12" s="318">
        <v>20.18</v>
      </c>
      <c r="H12" s="319" t="s">
        <v>595</v>
      </c>
      <c r="I12" s="320" t="s">
        <v>595</v>
      </c>
      <c r="J12" s="26" t="s">
        <v>595</v>
      </c>
      <c r="K12" s="1"/>
    </row>
    <row r="13" spans="1:14" ht="35.049999999999997" customHeight="1" x14ac:dyDescent="0.3">
      <c r="A13" s="317" t="s">
        <v>778</v>
      </c>
      <c r="B13" s="17"/>
      <c r="C13" s="326"/>
      <c r="D13" s="80">
        <v>5.173</v>
      </c>
      <c r="E13" s="81">
        <v>0.58499999999999996</v>
      </c>
      <c r="F13" s="82">
        <v>1.2E-2</v>
      </c>
      <c r="G13" s="319" t="s">
        <v>595</v>
      </c>
      <c r="H13" s="319" t="s">
        <v>595</v>
      </c>
      <c r="I13" s="320" t="s">
        <v>595</v>
      </c>
      <c r="J13" s="26" t="s">
        <v>595</v>
      </c>
      <c r="K13" s="1"/>
    </row>
    <row r="14" spans="1:14" ht="35.049999999999997" customHeight="1" x14ac:dyDescent="0.3">
      <c r="A14" s="317" t="s">
        <v>779</v>
      </c>
      <c r="B14" s="17"/>
      <c r="C14" s="326"/>
      <c r="D14" s="80">
        <v>6.516</v>
      </c>
      <c r="E14" s="81">
        <v>0.73699999999999999</v>
      </c>
      <c r="F14" s="82">
        <v>1.4999999999999999E-2</v>
      </c>
      <c r="G14" s="318">
        <v>3.89</v>
      </c>
      <c r="H14" s="319" t="s">
        <v>595</v>
      </c>
      <c r="I14" s="320" t="s">
        <v>595</v>
      </c>
      <c r="J14" s="26" t="s">
        <v>595</v>
      </c>
      <c r="K14" s="1"/>
    </row>
    <row r="15" spans="1:14" ht="35.049999999999997" customHeight="1" x14ac:dyDescent="0.3">
      <c r="A15" s="317" t="s">
        <v>780</v>
      </c>
      <c r="B15" s="17"/>
      <c r="C15" s="326"/>
      <c r="D15" s="80">
        <v>6.516</v>
      </c>
      <c r="E15" s="81">
        <v>0.73699999999999999</v>
      </c>
      <c r="F15" s="82">
        <v>1.4999999999999999E-2</v>
      </c>
      <c r="G15" s="318">
        <v>6.78</v>
      </c>
      <c r="H15" s="319" t="s">
        <v>595</v>
      </c>
      <c r="I15" s="320" t="s">
        <v>595</v>
      </c>
      <c r="J15" s="26" t="s">
        <v>595</v>
      </c>
      <c r="K15" s="1"/>
    </row>
    <row r="16" spans="1:14" ht="35.049999999999997" customHeight="1" x14ac:dyDescent="0.3">
      <c r="A16" s="317" t="s">
        <v>781</v>
      </c>
      <c r="B16" s="17"/>
      <c r="C16" s="326"/>
      <c r="D16" s="80">
        <v>6.516</v>
      </c>
      <c r="E16" s="81">
        <v>0.73699999999999999</v>
      </c>
      <c r="F16" s="82">
        <v>1.4999999999999999E-2</v>
      </c>
      <c r="G16" s="318">
        <v>19.68</v>
      </c>
      <c r="H16" s="319" t="s">
        <v>595</v>
      </c>
      <c r="I16" s="320" t="s">
        <v>595</v>
      </c>
      <c r="J16" s="26" t="s">
        <v>595</v>
      </c>
      <c r="K16" s="1"/>
    </row>
    <row r="17" spans="1:11" ht="35.049999999999997" customHeight="1" x14ac:dyDescent="0.3">
      <c r="A17" s="317" t="s">
        <v>782</v>
      </c>
      <c r="B17" s="17"/>
      <c r="C17" s="326"/>
      <c r="D17" s="80">
        <v>6.516</v>
      </c>
      <c r="E17" s="81">
        <v>0.73699999999999999</v>
      </c>
      <c r="F17" s="82">
        <v>1.4999999999999999E-2</v>
      </c>
      <c r="G17" s="318">
        <v>43.31</v>
      </c>
      <c r="H17" s="319" t="s">
        <v>595</v>
      </c>
      <c r="I17" s="320" t="s">
        <v>595</v>
      </c>
      <c r="J17" s="26" t="s">
        <v>595</v>
      </c>
      <c r="K17" s="1"/>
    </row>
    <row r="18" spans="1:11" ht="35.049999999999997" customHeight="1" x14ac:dyDescent="0.3">
      <c r="A18" s="317" t="s">
        <v>783</v>
      </c>
      <c r="B18" s="17"/>
      <c r="C18" s="326"/>
      <c r="D18" s="80">
        <v>6.516</v>
      </c>
      <c r="E18" s="81">
        <v>0.73699999999999999</v>
      </c>
      <c r="F18" s="82">
        <v>1.4999999999999999E-2</v>
      </c>
      <c r="G18" s="318">
        <v>127.39</v>
      </c>
      <c r="H18" s="319" t="s">
        <v>595</v>
      </c>
      <c r="I18" s="320" t="s">
        <v>595</v>
      </c>
      <c r="J18" s="26" t="s">
        <v>595</v>
      </c>
      <c r="K18" s="1"/>
    </row>
    <row r="19" spans="1:11" ht="35.049999999999997" customHeight="1" x14ac:dyDescent="0.3">
      <c r="A19" s="317" t="s">
        <v>574</v>
      </c>
      <c r="B19" s="17"/>
      <c r="C19" s="326"/>
      <c r="D19" s="80">
        <v>6.516</v>
      </c>
      <c r="E19" s="81">
        <v>0.73699999999999999</v>
      </c>
      <c r="F19" s="82">
        <v>1.4999999999999999E-2</v>
      </c>
      <c r="G19" s="319" t="s">
        <v>595</v>
      </c>
      <c r="H19" s="319" t="s">
        <v>595</v>
      </c>
      <c r="I19" s="320" t="s">
        <v>595</v>
      </c>
      <c r="J19" s="26" t="s">
        <v>595</v>
      </c>
      <c r="K19" s="1"/>
    </row>
    <row r="20" spans="1:11" ht="35.049999999999997" customHeight="1" x14ac:dyDescent="0.3">
      <c r="A20" s="317" t="s">
        <v>784</v>
      </c>
      <c r="B20" s="17"/>
      <c r="C20" s="326"/>
      <c r="D20" s="80">
        <v>4.2149999999999999</v>
      </c>
      <c r="E20" s="81">
        <v>0.45600000000000002</v>
      </c>
      <c r="F20" s="82">
        <v>8.9999999999999993E-3</v>
      </c>
      <c r="G20" s="318">
        <v>15.24</v>
      </c>
      <c r="H20" s="318">
        <v>1.62</v>
      </c>
      <c r="I20" s="321">
        <v>2.33</v>
      </c>
      <c r="J20" s="25">
        <v>0.129</v>
      </c>
      <c r="K20" s="1"/>
    </row>
    <row r="21" spans="1:11" ht="35.049999999999997" customHeight="1" x14ac:dyDescent="0.3">
      <c r="A21" s="317" t="s">
        <v>785</v>
      </c>
      <c r="B21" s="17"/>
      <c r="C21" s="326"/>
      <c r="D21" s="80">
        <v>4.2149999999999999</v>
      </c>
      <c r="E21" s="81">
        <v>0.45600000000000002</v>
      </c>
      <c r="F21" s="82">
        <v>8.9999999999999993E-3</v>
      </c>
      <c r="G21" s="318">
        <v>208.94</v>
      </c>
      <c r="H21" s="318">
        <v>1.62</v>
      </c>
      <c r="I21" s="321">
        <v>2.33</v>
      </c>
      <c r="J21" s="25">
        <v>0.129</v>
      </c>
      <c r="K21" s="1"/>
    </row>
    <row r="22" spans="1:11" ht="35.049999999999997" customHeight="1" x14ac:dyDescent="0.3">
      <c r="A22" s="317" t="s">
        <v>786</v>
      </c>
      <c r="B22" s="17"/>
      <c r="C22" s="326"/>
      <c r="D22" s="80">
        <v>4.2149999999999999</v>
      </c>
      <c r="E22" s="81">
        <v>0.45600000000000002</v>
      </c>
      <c r="F22" s="82">
        <v>8.9999999999999993E-3</v>
      </c>
      <c r="G22" s="318">
        <v>416.79</v>
      </c>
      <c r="H22" s="318">
        <v>1.62</v>
      </c>
      <c r="I22" s="321">
        <v>2.33</v>
      </c>
      <c r="J22" s="25">
        <v>0.129</v>
      </c>
      <c r="K22" s="1"/>
    </row>
    <row r="23" spans="1:11" ht="35.049999999999997" customHeight="1" x14ac:dyDescent="0.3">
      <c r="A23" s="317" t="s">
        <v>787</v>
      </c>
      <c r="B23" s="17"/>
      <c r="C23" s="326"/>
      <c r="D23" s="80">
        <v>4.2149999999999999</v>
      </c>
      <c r="E23" s="81">
        <v>0.45600000000000002</v>
      </c>
      <c r="F23" s="82">
        <v>8.9999999999999993E-3</v>
      </c>
      <c r="G23" s="318">
        <v>685.71</v>
      </c>
      <c r="H23" s="318">
        <v>1.62</v>
      </c>
      <c r="I23" s="321">
        <v>2.33</v>
      </c>
      <c r="J23" s="25">
        <v>0.129</v>
      </c>
      <c r="K23" s="1"/>
    </row>
    <row r="24" spans="1:11" ht="35.049999999999997" customHeight="1" x14ac:dyDescent="0.3">
      <c r="A24" s="317" t="s">
        <v>788</v>
      </c>
      <c r="B24" s="17"/>
      <c r="C24" s="326"/>
      <c r="D24" s="80">
        <v>4.2149999999999999</v>
      </c>
      <c r="E24" s="81">
        <v>0.45600000000000002</v>
      </c>
      <c r="F24" s="82">
        <v>8.9999999999999993E-3</v>
      </c>
      <c r="G24" s="318">
        <v>1500.78</v>
      </c>
      <c r="H24" s="318">
        <v>1.62</v>
      </c>
      <c r="I24" s="321">
        <v>2.33</v>
      </c>
      <c r="J24" s="25">
        <v>0.129</v>
      </c>
      <c r="K24" s="1"/>
    </row>
    <row r="25" spans="1:11" ht="35.049999999999997" customHeight="1" x14ac:dyDescent="0.3">
      <c r="A25" s="317" t="s">
        <v>575</v>
      </c>
      <c r="B25" s="17"/>
      <c r="C25" s="327"/>
      <c r="D25" s="83">
        <v>13.308999999999999</v>
      </c>
      <c r="E25" s="84">
        <v>1.6120000000000001</v>
      </c>
      <c r="F25" s="82">
        <v>1.0880000000000001</v>
      </c>
      <c r="G25" s="319" t="s">
        <v>595</v>
      </c>
      <c r="H25" s="319" t="s">
        <v>595</v>
      </c>
      <c r="I25" s="320" t="s">
        <v>595</v>
      </c>
      <c r="J25" s="26" t="s">
        <v>595</v>
      </c>
      <c r="K25" s="1"/>
    </row>
    <row r="26" spans="1:11" ht="35.049999999999997" customHeight="1" x14ac:dyDescent="0.3">
      <c r="A26" s="317" t="s">
        <v>677</v>
      </c>
      <c r="B26" s="17"/>
      <c r="C26" s="327"/>
      <c r="D26" s="80">
        <v>-6.3</v>
      </c>
      <c r="E26" s="81">
        <v>-0.71299999999999997</v>
      </c>
      <c r="F26" s="82">
        <v>-1.4E-2</v>
      </c>
      <c r="G26" s="318" t="s">
        <v>712</v>
      </c>
      <c r="H26" s="319" t="s">
        <v>595</v>
      </c>
      <c r="I26" s="320" t="s">
        <v>595</v>
      </c>
      <c r="J26" s="26" t="s">
        <v>595</v>
      </c>
      <c r="K26" s="1"/>
    </row>
    <row r="27" spans="1:11" ht="35.049999999999997" customHeight="1" x14ac:dyDescent="0.3">
      <c r="A27" s="317" t="s">
        <v>678</v>
      </c>
      <c r="B27" s="17"/>
      <c r="C27" s="327"/>
      <c r="D27" s="80">
        <v>-6.3</v>
      </c>
      <c r="E27" s="81">
        <v>-0.71299999999999997</v>
      </c>
      <c r="F27" s="82">
        <v>-1.4E-2</v>
      </c>
      <c r="G27" s="318" t="s">
        <v>712</v>
      </c>
      <c r="H27" s="319" t="s">
        <v>595</v>
      </c>
      <c r="I27" s="320" t="s">
        <v>595</v>
      </c>
      <c r="J27" s="25">
        <v>0.191</v>
      </c>
      <c r="K27" s="1"/>
    </row>
    <row r="28" spans="1:11" ht="35.049999999999997" customHeight="1" x14ac:dyDescent="0.3">
      <c r="A28" s="322" t="s">
        <v>789</v>
      </c>
      <c r="B28" s="17"/>
      <c r="C28" s="327"/>
      <c r="D28" s="80">
        <v>3.4329999999999998</v>
      </c>
      <c r="E28" s="81">
        <v>0.38900000000000001</v>
      </c>
      <c r="F28" s="82">
        <v>8.0000000000000002E-3</v>
      </c>
      <c r="G28" s="318">
        <v>7.29</v>
      </c>
      <c r="H28" s="319" t="s">
        <v>595</v>
      </c>
      <c r="I28" s="320" t="s">
        <v>595</v>
      </c>
      <c r="J28" s="26" t="s">
        <v>595</v>
      </c>
      <c r="K28" s="1"/>
    </row>
    <row r="29" spans="1:11" ht="35.049999999999997" customHeight="1" x14ac:dyDescent="0.3">
      <c r="A29" s="322" t="s">
        <v>790</v>
      </c>
      <c r="B29" s="17"/>
      <c r="C29" s="327"/>
      <c r="D29" s="80">
        <v>3.4329999999999998</v>
      </c>
      <c r="E29" s="81">
        <v>0.38900000000000001</v>
      </c>
      <c r="F29" s="82">
        <v>8.0000000000000002E-3</v>
      </c>
      <c r="G29" s="319" t="s">
        <v>595</v>
      </c>
      <c r="H29" s="319" t="s">
        <v>595</v>
      </c>
      <c r="I29" s="320" t="s">
        <v>595</v>
      </c>
      <c r="J29" s="26" t="s">
        <v>595</v>
      </c>
      <c r="K29" s="1"/>
    </row>
    <row r="30" spans="1:11" ht="35.049999999999997" customHeight="1" x14ac:dyDescent="0.3">
      <c r="A30" s="322" t="s">
        <v>791</v>
      </c>
      <c r="B30" s="17"/>
      <c r="C30" s="327"/>
      <c r="D30" s="80">
        <v>4.3239999999999998</v>
      </c>
      <c r="E30" s="81">
        <v>0.48899999999999999</v>
      </c>
      <c r="F30" s="82">
        <v>0.01</v>
      </c>
      <c r="G30" s="318">
        <v>2.59</v>
      </c>
      <c r="H30" s="319" t="s">
        <v>595</v>
      </c>
      <c r="I30" s="320" t="s">
        <v>595</v>
      </c>
      <c r="J30" s="26" t="s">
        <v>595</v>
      </c>
      <c r="K30" s="1"/>
    </row>
    <row r="31" spans="1:11" ht="35.049999999999997" customHeight="1" x14ac:dyDescent="0.3">
      <c r="A31" s="322" t="s">
        <v>792</v>
      </c>
      <c r="B31" s="17"/>
      <c r="C31" s="327"/>
      <c r="D31" s="80">
        <v>4.3239999999999998</v>
      </c>
      <c r="E31" s="81">
        <v>0.48899999999999999</v>
      </c>
      <c r="F31" s="82">
        <v>0.01</v>
      </c>
      <c r="G31" s="318">
        <v>4.51</v>
      </c>
      <c r="H31" s="319" t="s">
        <v>595</v>
      </c>
      <c r="I31" s="320" t="s">
        <v>595</v>
      </c>
      <c r="J31" s="26" t="s">
        <v>595</v>
      </c>
      <c r="K31" s="1"/>
    </row>
    <row r="32" spans="1:11" ht="35.049999999999997" customHeight="1" x14ac:dyDescent="0.3">
      <c r="A32" s="322" t="s">
        <v>793</v>
      </c>
      <c r="B32" s="17"/>
      <c r="C32" s="327"/>
      <c r="D32" s="80">
        <v>4.3239999999999998</v>
      </c>
      <c r="E32" s="81">
        <v>0.48899999999999999</v>
      </c>
      <c r="F32" s="82">
        <v>0.01</v>
      </c>
      <c r="G32" s="318">
        <v>13.07</v>
      </c>
      <c r="H32" s="319" t="s">
        <v>595</v>
      </c>
      <c r="I32" s="320" t="s">
        <v>595</v>
      </c>
      <c r="J32" s="26" t="s">
        <v>595</v>
      </c>
      <c r="K32" s="1"/>
    </row>
    <row r="33" spans="1:11" ht="35.049999999999997" customHeight="1" x14ac:dyDescent="0.3">
      <c r="A33" s="322" t="s">
        <v>794</v>
      </c>
      <c r="B33" s="17"/>
      <c r="C33" s="327"/>
      <c r="D33" s="80">
        <v>4.3239999999999998</v>
      </c>
      <c r="E33" s="81">
        <v>0.48899999999999999</v>
      </c>
      <c r="F33" s="82">
        <v>0.01</v>
      </c>
      <c r="G33" s="318">
        <v>28.75</v>
      </c>
      <c r="H33" s="319" t="s">
        <v>595</v>
      </c>
      <c r="I33" s="320" t="s">
        <v>595</v>
      </c>
      <c r="J33" s="26" t="s">
        <v>595</v>
      </c>
      <c r="K33" s="1"/>
    </row>
    <row r="34" spans="1:11" ht="35.049999999999997" customHeight="1" x14ac:dyDescent="0.3">
      <c r="A34" s="322" t="s">
        <v>795</v>
      </c>
      <c r="B34" s="17"/>
      <c r="C34" s="327"/>
      <c r="D34" s="80">
        <v>4.3239999999999998</v>
      </c>
      <c r="E34" s="81">
        <v>0.48899999999999999</v>
      </c>
      <c r="F34" s="82">
        <v>0.01</v>
      </c>
      <c r="G34" s="318">
        <v>84.55</v>
      </c>
      <c r="H34" s="319" t="s">
        <v>595</v>
      </c>
      <c r="I34" s="320" t="s">
        <v>595</v>
      </c>
      <c r="J34" s="26" t="s">
        <v>595</v>
      </c>
      <c r="K34" s="1"/>
    </row>
    <row r="35" spans="1:11" ht="35.049999999999997" customHeight="1" x14ac:dyDescent="0.3">
      <c r="A35" s="322" t="s">
        <v>576</v>
      </c>
      <c r="B35" s="17"/>
      <c r="C35" s="327"/>
      <c r="D35" s="80">
        <v>4.3239999999999998</v>
      </c>
      <c r="E35" s="81">
        <v>0.48899999999999999</v>
      </c>
      <c r="F35" s="82">
        <v>0.01</v>
      </c>
      <c r="G35" s="319" t="s">
        <v>595</v>
      </c>
      <c r="H35" s="319" t="s">
        <v>595</v>
      </c>
      <c r="I35" s="320" t="s">
        <v>595</v>
      </c>
      <c r="J35" s="26" t="s">
        <v>595</v>
      </c>
      <c r="K35" s="1"/>
    </row>
    <row r="36" spans="1:11" ht="35.049999999999997" customHeight="1" x14ac:dyDescent="0.3">
      <c r="A36" s="322" t="s">
        <v>796</v>
      </c>
      <c r="B36" s="17"/>
      <c r="C36" s="327"/>
      <c r="D36" s="80">
        <v>2.798</v>
      </c>
      <c r="E36" s="81">
        <v>0.30299999999999999</v>
      </c>
      <c r="F36" s="82">
        <v>6.0000000000000001E-3</v>
      </c>
      <c r="G36" s="318">
        <v>10.119999999999999</v>
      </c>
      <c r="H36" s="318">
        <v>1.07</v>
      </c>
      <c r="I36" s="321">
        <v>1.55</v>
      </c>
      <c r="J36" s="25">
        <v>8.5999999999999993E-2</v>
      </c>
      <c r="K36" s="1"/>
    </row>
    <row r="37" spans="1:11" ht="35.049999999999997" customHeight="1" x14ac:dyDescent="0.3">
      <c r="A37" s="322" t="s">
        <v>797</v>
      </c>
      <c r="B37" s="17"/>
      <c r="C37" s="327"/>
      <c r="D37" s="80">
        <v>2.798</v>
      </c>
      <c r="E37" s="81">
        <v>0.30299999999999999</v>
      </c>
      <c r="F37" s="82">
        <v>6.0000000000000001E-3</v>
      </c>
      <c r="G37" s="318">
        <v>138.66999999999999</v>
      </c>
      <c r="H37" s="318">
        <v>1.07</v>
      </c>
      <c r="I37" s="321">
        <v>1.55</v>
      </c>
      <c r="J37" s="25">
        <v>8.5999999999999993E-2</v>
      </c>
      <c r="K37" s="1"/>
    </row>
    <row r="38" spans="1:11" ht="35.049999999999997" customHeight="1" x14ac:dyDescent="0.3">
      <c r="A38" s="322" t="s">
        <v>798</v>
      </c>
      <c r="B38" s="17"/>
      <c r="C38" s="327"/>
      <c r="D38" s="80">
        <v>2.798</v>
      </c>
      <c r="E38" s="81">
        <v>0.30299999999999999</v>
      </c>
      <c r="F38" s="82">
        <v>6.0000000000000001E-3</v>
      </c>
      <c r="G38" s="318">
        <v>276.62</v>
      </c>
      <c r="H38" s="318">
        <v>1.07</v>
      </c>
      <c r="I38" s="321">
        <v>1.55</v>
      </c>
      <c r="J38" s="25">
        <v>8.5999999999999993E-2</v>
      </c>
      <c r="K38" s="1"/>
    </row>
    <row r="39" spans="1:11" ht="35.049999999999997" customHeight="1" x14ac:dyDescent="0.3">
      <c r="A39" s="322" t="s">
        <v>799</v>
      </c>
      <c r="B39" s="17"/>
      <c r="C39" s="327"/>
      <c r="D39" s="80">
        <v>2.798</v>
      </c>
      <c r="E39" s="81">
        <v>0.30299999999999999</v>
      </c>
      <c r="F39" s="82">
        <v>6.0000000000000001E-3</v>
      </c>
      <c r="G39" s="318">
        <v>455.09</v>
      </c>
      <c r="H39" s="318">
        <v>1.07</v>
      </c>
      <c r="I39" s="321">
        <v>1.55</v>
      </c>
      <c r="J39" s="25">
        <v>8.5999999999999993E-2</v>
      </c>
      <c r="K39" s="1"/>
    </row>
    <row r="40" spans="1:11" ht="35.049999999999997" customHeight="1" x14ac:dyDescent="0.3">
      <c r="A40" s="322" t="s">
        <v>800</v>
      </c>
      <c r="B40" s="17"/>
      <c r="C40" s="327"/>
      <c r="D40" s="80">
        <v>2.798</v>
      </c>
      <c r="E40" s="81">
        <v>0.30299999999999999</v>
      </c>
      <c r="F40" s="82">
        <v>6.0000000000000001E-3</v>
      </c>
      <c r="G40" s="318">
        <v>996.02</v>
      </c>
      <c r="H40" s="318">
        <v>1.07</v>
      </c>
      <c r="I40" s="321">
        <v>1.55</v>
      </c>
      <c r="J40" s="25">
        <v>8.5999999999999993E-2</v>
      </c>
      <c r="K40" s="1"/>
    </row>
    <row r="41" spans="1:11" ht="35.049999999999997" customHeight="1" x14ac:dyDescent="0.3">
      <c r="A41" s="322" t="s">
        <v>801</v>
      </c>
      <c r="B41" s="17"/>
      <c r="C41" s="327"/>
      <c r="D41" s="80">
        <v>2.7080000000000002</v>
      </c>
      <c r="E41" s="81">
        <v>0.254</v>
      </c>
      <c r="F41" s="82">
        <v>3.0000000000000001E-3</v>
      </c>
      <c r="G41" s="318">
        <v>5.9</v>
      </c>
      <c r="H41" s="318">
        <v>3.19</v>
      </c>
      <c r="I41" s="321">
        <v>3.63</v>
      </c>
      <c r="J41" s="25">
        <v>7.3999999999999996E-2</v>
      </c>
      <c r="K41" s="1"/>
    </row>
    <row r="42" spans="1:11" ht="35.049999999999997" customHeight="1" x14ac:dyDescent="0.3">
      <c r="A42" s="322" t="s">
        <v>802</v>
      </c>
      <c r="B42" s="17"/>
      <c r="C42" s="327"/>
      <c r="D42" s="80">
        <v>2.7080000000000002</v>
      </c>
      <c r="E42" s="81">
        <v>0.254</v>
      </c>
      <c r="F42" s="82">
        <v>3.0000000000000001E-3</v>
      </c>
      <c r="G42" s="318">
        <v>217.5</v>
      </c>
      <c r="H42" s="318">
        <v>3.19</v>
      </c>
      <c r="I42" s="321">
        <v>3.63</v>
      </c>
      <c r="J42" s="25">
        <v>7.3999999999999996E-2</v>
      </c>
      <c r="K42" s="1"/>
    </row>
    <row r="43" spans="1:11" ht="35.049999999999997" customHeight="1" x14ac:dyDescent="0.3">
      <c r="A43" s="322" t="s">
        <v>803</v>
      </c>
      <c r="B43" s="17"/>
      <c r="C43" s="327"/>
      <c r="D43" s="80">
        <v>2.7080000000000002</v>
      </c>
      <c r="E43" s="81">
        <v>0.254</v>
      </c>
      <c r="F43" s="82">
        <v>3.0000000000000001E-3</v>
      </c>
      <c r="G43" s="318">
        <v>444.57</v>
      </c>
      <c r="H43" s="318">
        <v>3.19</v>
      </c>
      <c r="I43" s="321">
        <v>3.63</v>
      </c>
      <c r="J43" s="25">
        <v>7.3999999999999996E-2</v>
      </c>
      <c r="K43" s="1"/>
    </row>
    <row r="44" spans="1:11" ht="35.049999999999997" customHeight="1" x14ac:dyDescent="0.3">
      <c r="A44" s="322" t="s">
        <v>804</v>
      </c>
      <c r="B44" s="17"/>
      <c r="C44" s="327"/>
      <c r="D44" s="80">
        <v>2.7080000000000002</v>
      </c>
      <c r="E44" s="81">
        <v>0.254</v>
      </c>
      <c r="F44" s="82">
        <v>3.0000000000000001E-3</v>
      </c>
      <c r="G44" s="318">
        <v>738.34</v>
      </c>
      <c r="H44" s="318">
        <v>3.19</v>
      </c>
      <c r="I44" s="321">
        <v>3.63</v>
      </c>
      <c r="J44" s="25">
        <v>7.3999999999999996E-2</v>
      </c>
      <c r="K44" s="1"/>
    </row>
    <row r="45" spans="1:11" ht="35.049999999999997" customHeight="1" x14ac:dyDescent="0.3">
      <c r="A45" s="322" t="s">
        <v>805</v>
      </c>
      <c r="B45" s="17"/>
      <c r="C45" s="327"/>
      <c r="D45" s="80">
        <v>2.7080000000000002</v>
      </c>
      <c r="E45" s="81">
        <v>0.254</v>
      </c>
      <c r="F45" s="82">
        <v>3.0000000000000001E-3</v>
      </c>
      <c r="G45" s="318">
        <v>1628.74</v>
      </c>
      <c r="H45" s="318">
        <v>3.19</v>
      </c>
      <c r="I45" s="321">
        <v>3.63</v>
      </c>
      <c r="J45" s="25">
        <v>7.3999999999999996E-2</v>
      </c>
      <c r="K45" s="1"/>
    </row>
    <row r="46" spans="1:11" ht="35.049999999999997" customHeight="1" x14ac:dyDescent="0.3">
      <c r="A46" s="322" t="s">
        <v>806</v>
      </c>
      <c r="B46" s="17"/>
      <c r="C46" s="327"/>
      <c r="D46" s="80">
        <v>2.3130000000000002</v>
      </c>
      <c r="E46" s="81">
        <v>0.2</v>
      </c>
      <c r="F46" s="82">
        <v>2E-3</v>
      </c>
      <c r="G46" s="318">
        <v>101.95</v>
      </c>
      <c r="H46" s="318">
        <v>4.05</v>
      </c>
      <c r="I46" s="321">
        <v>4.96</v>
      </c>
      <c r="J46" s="25">
        <v>5.8999999999999997E-2</v>
      </c>
      <c r="K46" s="1"/>
    </row>
    <row r="47" spans="1:11" ht="35.049999999999997" customHeight="1" x14ac:dyDescent="0.3">
      <c r="A47" s="322" t="s">
        <v>807</v>
      </c>
      <c r="B47" s="17"/>
      <c r="C47" s="327"/>
      <c r="D47" s="80">
        <v>2.3130000000000002</v>
      </c>
      <c r="E47" s="81">
        <v>0.2</v>
      </c>
      <c r="F47" s="82">
        <v>2E-3</v>
      </c>
      <c r="G47" s="318">
        <v>1224.25</v>
      </c>
      <c r="H47" s="318">
        <v>4.05</v>
      </c>
      <c r="I47" s="321">
        <v>4.96</v>
      </c>
      <c r="J47" s="25">
        <v>5.8999999999999997E-2</v>
      </c>
      <c r="K47" s="1"/>
    </row>
    <row r="48" spans="1:11" ht="35.049999999999997" customHeight="1" x14ac:dyDescent="0.3">
      <c r="A48" s="322" t="s">
        <v>808</v>
      </c>
      <c r="B48" s="17"/>
      <c r="C48" s="327"/>
      <c r="D48" s="80">
        <v>2.3130000000000002</v>
      </c>
      <c r="E48" s="81">
        <v>0.2</v>
      </c>
      <c r="F48" s="82">
        <v>2E-3</v>
      </c>
      <c r="G48" s="318">
        <v>4823.37</v>
      </c>
      <c r="H48" s="318">
        <v>4.05</v>
      </c>
      <c r="I48" s="321">
        <v>4.96</v>
      </c>
      <c r="J48" s="25">
        <v>5.8999999999999997E-2</v>
      </c>
      <c r="K48" s="1"/>
    </row>
    <row r="49" spans="1:11" ht="35.049999999999997" customHeight="1" x14ac:dyDescent="0.3">
      <c r="A49" s="322" t="s">
        <v>809</v>
      </c>
      <c r="B49" s="17"/>
      <c r="C49" s="327"/>
      <c r="D49" s="80">
        <v>2.3130000000000002</v>
      </c>
      <c r="E49" s="81">
        <v>0.2</v>
      </c>
      <c r="F49" s="82">
        <v>2E-3</v>
      </c>
      <c r="G49" s="318">
        <v>9651.67</v>
      </c>
      <c r="H49" s="318">
        <v>4.05</v>
      </c>
      <c r="I49" s="321">
        <v>4.96</v>
      </c>
      <c r="J49" s="25">
        <v>5.8999999999999997E-2</v>
      </c>
      <c r="K49" s="1"/>
    </row>
    <row r="50" spans="1:11" ht="35.049999999999997" customHeight="1" x14ac:dyDescent="0.3">
      <c r="A50" s="322" t="s">
        <v>810</v>
      </c>
      <c r="B50" s="17"/>
      <c r="C50" s="327"/>
      <c r="D50" s="80">
        <v>2.3130000000000002</v>
      </c>
      <c r="E50" s="81">
        <v>0.2</v>
      </c>
      <c r="F50" s="82">
        <v>2E-3</v>
      </c>
      <c r="G50" s="318">
        <v>24098.17</v>
      </c>
      <c r="H50" s="318">
        <v>4.05</v>
      </c>
      <c r="I50" s="321">
        <v>4.96</v>
      </c>
      <c r="J50" s="25">
        <v>5.8999999999999997E-2</v>
      </c>
      <c r="K50" s="1"/>
    </row>
    <row r="51" spans="1:11" ht="35.049999999999997" customHeight="1" x14ac:dyDescent="0.3">
      <c r="A51" s="322" t="s">
        <v>577</v>
      </c>
      <c r="B51" s="17"/>
      <c r="C51" s="327"/>
      <c r="D51" s="83">
        <v>8.8330000000000002</v>
      </c>
      <c r="E51" s="84">
        <v>1.07</v>
      </c>
      <c r="F51" s="82">
        <v>0.72199999999999998</v>
      </c>
      <c r="G51" s="319" t="s">
        <v>595</v>
      </c>
      <c r="H51" s="319" t="s">
        <v>595</v>
      </c>
      <c r="I51" s="320" t="s">
        <v>595</v>
      </c>
      <c r="J51" s="26" t="s">
        <v>595</v>
      </c>
      <c r="K51" s="1"/>
    </row>
    <row r="52" spans="1:11" ht="35.049999999999997" customHeight="1" x14ac:dyDescent="0.3">
      <c r="A52" s="322" t="s">
        <v>679</v>
      </c>
      <c r="B52" s="17"/>
      <c r="C52" s="327"/>
      <c r="D52" s="80">
        <v>-6.3</v>
      </c>
      <c r="E52" s="81">
        <v>-0.71299999999999997</v>
      </c>
      <c r="F52" s="82">
        <v>-1.4E-2</v>
      </c>
      <c r="G52" s="318" t="s">
        <v>712</v>
      </c>
      <c r="H52" s="319" t="s">
        <v>595</v>
      </c>
      <c r="I52" s="320" t="s">
        <v>595</v>
      </c>
      <c r="J52" s="26" t="s">
        <v>595</v>
      </c>
      <c r="K52" s="1"/>
    </row>
    <row r="53" spans="1:11" ht="35.049999999999997" customHeight="1" x14ac:dyDescent="0.3">
      <c r="A53" s="322" t="s">
        <v>680</v>
      </c>
      <c r="B53" s="17"/>
      <c r="C53" s="327"/>
      <c r="D53" s="80">
        <v>-5.55</v>
      </c>
      <c r="E53" s="81">
        <v>-0.61399999999999999</v>
      </c>
      <c r="F53" s="82">
        <v>-1.2E-2</v>
      </c>
      <c r="G53" s="318" t="s">
        <v>712</v>
      </c>
      <c r="H53" s="319" t="s">
        <v>595</v>
      </c>
      <c r="I53" s="320" t="s">
        <v>595</v>
      </c>
      <c r="J53" s="26" t="s">
        <v>595</v>
      </c>
      <c r="K53" s="1"/>
    </row>
    <row r="54" spans="1:11" ht="35.049999999999997" customHeight="1" x14ac:dyDescent="0.3">
      <c r="A54" s="322" t="s">
        <v>591</v>
      </c>
      <c r="B54" s="17"/>
      <c r="C54" s="327"/>
      <c r="D54" s="80">
        <v>-6.3</v>
      </c>
      <c r="E54" s="81">
        <v>-0.71299999999999997</v>
      </c>
      <c r="F54" s="82">
        <v>-1.4E-2</v>
      </c>
      <c r="G54" s="318" t="s">
        <v>712</v>
      </c>
      <c r="H54" s="319" t="s">
        <v>595</v>
      </c>
      <c r="I54" s="320" t="s">
        <v>595</v>
      </c>
      <c r="J54" s="25">
        <v>0.191</v>
      </c>
      <c r="K54" s="1"/>
    </row>
    <row r="55" spans="1:11" ht="35.049999999999997" customHeight="1" x14ac:dyDescent="0.3">
      <c r="A55" s="322" t="s">
        <v>681</v>
      </c>
      <c r="B55" s="17"/>
      <c r="C55" s="327"/>
      <c r="D55" s="80">
        <v>-5.55</v>
      </c>
      <c r="E55" s="81">
        <v>-0.61399999999999999</v>
      </c>
      <c r="F55" s="82">
        <v>-1.2E-2</v>
      </c>
      <c r="G55" s="318" t="s">
        <v>712</v>
      </c>
      <c r="H55" s="319" t="s">
        <v>595</v>
      </c>
      <c r="I55" s="320" t="s">
        <v>595</v>
      </c>
      <c r="J55" s="25">
        <v>0.16800000000000001</v>
      </c>
      <c r="K55" s="1"/>
    </row>
    <row r="56" spans="1:11" ht="35.049999999999997" customHeight="1" x14ac:dyDescent="0.3">
      <c r="A56" s="322" t="s">
        <v>592</v>
      </c>
      <c r="B56" s="17"/>
      <c r="C56" s="327"/>
      <c r="D56" s="80">
        <v>-3.601</v>
      </c>
      <c r="E56" s="81">
        <v>-0.33700000000000002</v>
      </c>
      <c r="F56" s="82">
        <v>-4.0000000000000001E-3</v>
      </c>
      <c r="G56" s="318" t="s">
        <v>712</v>
      </c>
      <c r="H56" s="319" t="s">
        <v>595</v>
      </c>
      <c r="I56" s="320" t="s">
        <v>595</v>
      </c>
      <c r="J56" s="25">
        <v>0.14000000000000001</v>
      </c>
      <c r="K56" s="1"/>
    </row>
    <row r="57" spans="1:11" ht="35.049999999999997" customHeight="1" x14ac:dyDescent="0.3">
      <c r="A57" s="317" t="s">
        <v>811</v>
      </c>
      <c r="B57" s="17"/>
      <c r="C57" s="327"/>
      <c r="D57" s="80">
        <v>2.0139999999999998</v>
      </c>
      <c r="E57" s="81">
        <v>0.22800000000000001</v>
      </c>
      <c r="F57" s="82">
        <v>5.0000000000000001E-3</v>
      </c>
      <c r="G57" s="318">
        <v>4.32</v>
      </c>
      <c r="H57" s="319" t="s">
        <v>595</v>
      </c>
      <c r="I57" s="320" t="s">
        <v>595</v>
      </c>
      <c r="J57" s="26" t="s">
        <v>595</v>
      </c>
      <c r="K57" s="1"/>
    </row>
    <row r="58" spans="1:11" ht="35.049999999999997" customHeight="1" x14ac:dyDescent="0.3">
      <c r="A58" s="317" t="s">
        <v>812</v>
      </c>
      <c r="B58" s="17"/>
      <c r="C58" s="327"/>
      <c r="D58" s="80">
        <v>2.0139999999999998</v>
      </c>
      <c r="E58" s="81">
        <v>0.22800000000000001</v>
      </c>
      <c r="F58" s="82">
        <v>5.0000000000000001E-3</v>
      </c>
      <c r="G58" s="318" t="s">
        <v>712</v>
      </c>
      <c r="H58" s="319" t="s">
        <v>595</v>
      </c>
      <c r="I58" s="320" t="s">
        <v>595</v>
      </c>
      <c r="J58" s="26" t="s">
        <v>595</v>
      </c>
      <c r="K58" s="1"/>
    </row>
    <row r="59" spans="1:11" ht="35.049999999999997" customHeight="1" x14ac:dyDescent="0.3">
      <c r="A59" s="317" t="s">
        <v>813</v>
      </c>
      <c r="B59" s="17"/>
      <c r="C59" s="327"/>
      <c r="D59" s="80">
        <v>2.5369999999999999</v>
      </c>
      <c r="E59" s="81">
        <v>0.28699999999999998</v>
      </c>
      <c r="F59" s="82">
        <v>6.0000000000000001E-3</v>
      </c>
      <c r="G59" s="318">
        <v>1.53</v>
      </c>
      <c r="H59" s="319" t="s">
        <v>595</v>
      </c>
      <c r="I59" s="320" t="s">
        <v>595</v>
      </c>
      <c r="J59" s="26" t="s">
        <v>595</v>
      </c>
      <c r="K59" s="1"/>
    </row>
    <row r="60" spans="1:11" ht="35.049999999999997" customHeight="1" x14ac:dyDescent="0.3">
      <c r="A60" s="317" t="s">
        <v>814</v>
      </c>
      <c r="B60" s="17"/>
      <c r="C60" s="327"/>
      <c r="D60" s="80">
        <v>2.5369999999999999</v>
      </c>
      <c r="E60" s="81">
        <v>0.28699999999999998</v>
      </c>
      <c r="F60" s="82">
        <v>6.0000000000000001E-3</v>
      </c>
      <c r="G60" s="318">
        <v>2.66</v>
      </c>
      <c r="H60" s="319" t="s">
        <v>595</v>
      </c>
      <c r="I60" s="320" t="s">
        <v>595</v>
      </c>
      <c r="J60" s="26" t="s">
        <v>595</v>
      </c>
      <c r="K60" s="1"/>
    </row>
    <row r="61" spans="1:11" ht="35.049999999999997" customHeight="1" x14ac:dyDescent="0.3">
      <c r="A61" s="317" t="s">
        <v>815</v>
      </c>
      <c r="B61" s="17"/>
      <c r="C61" s="327"/>
      <c r="D61" s="80">
        <v>2.5369999999999999</v>
      </c>
      <c r="E61" s="81">
        <v>0.28699999999999998</v>
      </c>
      <c r="F61" s="82">
        <v>6.0000000000000001E-3</v>
      </c>
      <c r="G61" s="318">
        <v>7.68</v>
      </c>
      <c r="H61" s="319" t="s">
        <v>595</v>
      </c>
      <c r="I61" s="320" t="s">
        <v>595</v>
      </c>
      <c r="J61" s="26" t="s">
        <v>595</v>
      </c>
      <c r="K61" s="1"/>
    </row>
    <row r="62" spans="1:11" ht="35.049999999999997" customHeight="1" x14ac:dyDescent="0.3">
      <c r="A62" s="317" t="s">
        <v>816</v>
      </c>
      <c r="B62" s="17"/>
      <c r="C62" s="327"/>
      <c r="D62" s="80">
        <v>2.5369999999999999</v>
      </c>
      <c r="E62" s="81">
        <v>0.28699999999999998</v>
      </c>
      <c r="F62" s="82">
        <v>6.0000000000000001E-3</v>
      </c>
      <c r="G62" s="318">
        <v>16.88</v>
      </c>
      <c r="H62" s="319" t="s">
        <v>595</v>
      </c>
      <c r="I62" s="320" t="s">
        <v>595</v>
      </c>
      <c r="J62" s="26" t="s">
        <v>595</v>
      </c>
      <c r="K62" s="1"/>
    </row>
    <row r="63" spans="1:11" ht="35.049999999999997" customHeight="1" x14ac:dyDescent="0.3">
      <c r="A63" s="317" t="s">
        <v>817</v>
      </c>
      <c r="B63" s="17"/>
      <c r="C63" s="327"/>
      <c r="D63" s="80">
        <v>2.5369999999999999</v>
      </c>
      <c r="E63" s="81">
        <v>0.28699999999999998</v>
      </c>
      <c r="F63" s="82">
        <v>6.0000000000000001E-3</v>
      </c>
      <c r="G63" s="318">
        <v>49.62</v>
      </c>
      <c r="H63" s="319" t="s">
        <v>595</v>
      </c>
      <c r="I63" s="320" t="s">
        <v>595</v>
      </c>
      <c r="J63" s="26" t="s">
        <v>595</v>
      </c>
      <c r="K63" s="1"/>
    </row>
    <row r="64" spans="1:11" ht="35.049999999999997" customHeight="1" x14ac:dyDescent="0.3">
      <c r="A64" s="317" t="s">
        <v>578</v>
      </c>
      <c r="B64" s="17"/>
      <c r="C64" s="327"/>
      <c r="D64" s="80">
        <v>2.5369999999999999</v>
      </c>
      <c r="E64" s="81">
        <v>0.28699999999999998</v>
      </c>
      <c r="F64" s="82">
        <v>6.0000000000000001E-3</v>
      </c>
      <c r="G64" s="319" t="s">
        <v>595</v>
      </c>
      <c r="H64" s="319" t="s">
        <v>595</v>
      </c>
      <c r="I64" s="320" t="s">
        <v>595</v>
      </c>
      <c r="J64" s="26" t="s">
        <v>595</v>
      </c>
      <c r="K64" s="1"/>
    </row>
    <row r="65" spans="1:11" ht="35.049999999999997" customHeight="1" x14ac:dyDescent="0.3">
      <c r="A65" s="317" t="s">
        <v>818</v>
      </c>
      <c r="B65" s="17"/>
      <c r="C65" s="327"/>
      <c r="D65" s="80">
        <v>1.641</v>
      </c>
      <c r="E65" s="81">
        <v>0.17799999999999999</v>
      </c>
      <c r="F65" s="82">
        <v>3.0000000000000001E-3</v>
      </c>
      <c r="G65" s="318">
        <v>5.95</v>
      </c>
      <c r="H65" s="318">
        <v>0.63</v>
      </c>
      <c r="I65" s="321">
        <v>0.91</v>
      </c>
      <c r="J65" s="25">
        <v>0.05</v>
      </c>
      <c r="K65" s="1"/>
    </row>
    <row r="66" spans="1:11" ht="35.049999999999997" customHeight="1" x14ac:dyDescent="0.3">
      <c r="A66" s="317" t="s">
        <v>819</v>
      </c>
      <c r="B66" s="17"/>
      <c r="C66" s="327"/>
      <c r="D66" s="80">
        <v>1.641</v>
      </c>
      <c r="E66" s="81">
        <v>0.17799999999999999</v>
      </c>
      <c r="F66" s="82">
        <v>3.0000000000000001E-3</v>
      </c>
      <c r="G66" s="318">
        <v>81.38</v>
      </c>
      <c r="H66" s="318">
        <v>0.63</v>
      </c>
      <c r="I66" s="321">
        <v>0.91</v>
      </c>
      <c r="J66" s="25">
        <v>0.05</v>
      </c>
      <c r="K66" s="1"/>
    </row>
    <row r="67" spans="1:11" ht="35.049999999999997" customHeight="1" x14ac:dyDescent="0.3">
      <c r="A67" s="317" t="s">
        <v>820</v>
      </c>
      <c r="B67" s="17"/>
      <c r="C67" s="327"/>
      <c r="D67" s="80">
        <v>1.641</v>
      </c>
      <c r="E67" s="81">
        <v>0.17799999999999999</v>
      </c>
      <c r="F67" s="82">
        <v>3.0000000000000001E-3</v>
      </c>
      <c r="G67" s="318">
        <v>162.31</v>
      </c>
      <c r="H67" s="318">
        <v>0.63</v>
      </c>
      <c r="I67" s="321">
        <v>0.91</v>
      </c>
      <c r="J67" s="25">
        <v>0.05</v>
      </c>
      <c r="K67" s="1"/>
    </row>
    <row r="68" spans="1:11" ht="35.049999999999997" customHeight="1" x14ac:dyDescent="0.3">
      <c r="A68" s="317" t="s">
        <v>821</v>
      </c>
      <c r="B68" s="17"/>
      <c r="C68" s="327"/>
      <c r="D68" s="80">
        <v>1.641</v>
      </c>
      <c r="E68" s="81">
        <v>0.17799999999999999</v>
      </c>
      <c r="F68" s="82">
        <v>3.0000000000000001E-3</v>
      </c>
      <c r="G68" s="318">
        <v>267.02</v>
      </c>
      <c r="H68" s="318">
        <v>0.63</v>
      </c>
      <c r="I68" s="321">
        <v>0.91</v>
      </c>
      <c r="J68" s="25">
        <v>0.05</v>
      </c>
      <c r="K68" s="1"/>
    </row>
    <row r="69" spans="1:11" ht="35.049999999999997" customHeight="1" x14ac:dyDescent="0.3">
      <c r="A69" s="317" t="s">
        <v>822</v>
      </c>
      <c r="B69" s="17"/>
      <c r="C69" s="327"/>
      <c r="D69" s="80">
        <v>1.641</v>
      </c>
      <c r="E69" s="81">
        <v>0.17799999999999999</v>
      </c>
      <c r="F69" s="82">
        <v>3.0000000000000001E-3</v>
      </c>
      <c r="G69" s="318">
        <v>584.38</v>
      </c>
      <c r="H69" s="318">
        <v>0.63</v>
      </c>
      <c r="I69" s="321">
        <v>0.91</v>
      </c>
      <c r="J69" s="25">
        <v>0.05</v>
      </c>
      <c r="K69" s="1"/>
    </row>
    <row r="70" spans="1:11" ht="35.049999999999997" customHeight="1" x14ac:dyDescent="0.3">
      <c r="A70" s="317" t="s">
        <v>823</v>
      </c>
      <c r="B70" s="17"/>
      <c r="C70" s="327"/>
      <c r="D70" s="80">
        <v>1.5429999999999999</v>
      </c>
      <c r="E70" s="81">
        <v>0.14499999999999999</v>
      </c>
      <c r="F70" s="82">
        <v>2E-3</v>
      </c>
      <c r="G70" s="318">
        <v>3.38</v>
      </c>
      <c r="H70" s="318">
        <v>1.82</v>
      </c>
      <c r="I70" s="321">
        <v>2.0699999999999998</v>
      </c>
      <c r="J70" s="25">
        <v>4.2000000000000003E-2</v>
      </c>
      <c r="K70" s="1"/>
    </row>
    <row r="71" spans="1:11" ht="35.049999999999997" customHeight="1" x14ac:dyDescent="0.3">
      <c r="A71" s="317" t="s">
        <v>824</v>
      </c>
      <c r="B71" s="17"/>
      <c r="C71" s="327"/>
      <c r="D71" s="80">
        <v>1.5429999999999999</v>
      </c>
      <c r="E71" s="81">
        <v>0.14499999999999999</v>
      </c>
      <c r="F71" s="82">
        <v>2E-3</v>
      </c>
      <c r="G71" s="318">
        <v>123.98</v>
      </c>
      <c r="H71" s="318">
        <v>1.82</v>
      </c>
      <c r="I71" s="321">
        <v>2.0699999999999998</v>
      </c>
      <c r="J71" s="25">
        <v>4.2000000000000003E-2</v>
      </c>
      <c r="K71" s="1"/>
    </row>
    <row r="72" spans="1:11" ht="35.049999999999997" customHeight="1" x14ac:dyDescent="0.3">
      <c r="A72" s="317" t="s">
        <v>825</v>
      </c>
      <c r="B72" s="17"/>
      <c r="C72" s="327"/>
      <c r="D72" s="80">
        <v>1.5429999999999999</v>
      </c>
      <c r="E72" s="81">
        <v>0.14499999999999999</v>
      </c>
      <c r="F72" s="82">
        <v>2E-3</v>
      </c>
      <c r="G72" s="318">
        <v>253.4</v>
      </c>
      <c r="H72" s="318">
        <v>1.82</v>
      </c>
      <c r="I72" s="321">
        <v>2.0699999999999998</v>
      </c>
      <c r="J72" s="25">
        <v>4.2000000000000003E-2</v>
      </c>
      <c r="K72" s="1"/>
    </row>
    <row r="73" spans="1:11" ht="35.049999999999997" customHeight="1" x14ac:dyDescent="0.3">
      <c r="A73" s="317" t="s">
        <v>826</v>
      </c>
      <c r="B73" s="17"/>
      <c r="C73" s="327"/>
      <c r="D73" s="80">
        <v>1.5429999999999999</v>
      </c>
      <c r="E73" s="81">
        <v>0.14499999999999999</v>
      </c>
      <c r="F73" s="82">
        <v>2E-3</v>
      </c>
      <c r="G73" s="318">
        <v>420.85</v>
      </c>
      <c r="H73" s="318">
        <v>1.82</v>
      </c>
      <c r="I73" s="321">
        <v>2.0699999999999998</v>
      </c>
      <c r="J73" s="25">
        <v>4.2000000000000003E-2</v>
      </c>
      <c r="K73" s="1"/>
    </row>
    <row r="74" spans="1:11" ht="35.049999999999997" customHeight="1" x14ac:dyDescent="0.3">
      <c r="A74" s="317" t="s">
        <v>827</v>
      </c>
      <c r="B74" s="17"/>
      <c r="C74" s="327"/>
      <c r="D74" s="80">
        <v>1.5429999999999999</v>
      </c>
      <c r="E74" s="81">
        <v>0.14499999999999999</v>
      </c>
      <c r="F74" s="82">
        <v>2E-3</v>
      </c>
      <c r="G74" s="318">
        <v>928.35</v>
      </c>
      <c r="H74" s="318">
        <v>1.82</v>
      </c>
      <c r="I74" s="321">
        <v>2.0699999999999998</v>
      </c>
      <c r="J74" s="25">
        <v>4.2000000000000003E-2</v>
      </c>
      <c r="K74" s="1"/>
    </row>
    <row r="75" spans="1:11" ht="35.049999999999997" customHeight="1" x14ac:dyDescent="0.3">
      <c r="A75" s="317" t="s">
        <v>828</v>
      </c>
      <c r="B75" s="17"/>
      <c r="C75" s="327"/>
      <c r="D75" s="80">
        <v>1.304</v>
      </c>
      <c r="E75" s="81">
        <v>0.113</v>
      </c>
      <c r="F75" s="82">
        <v>1E-3</v>
      </c>
      <c r="G75" s="318">
        <v>57.51</v>
      </c>
      <c r="H75" s="318">
        <v>2.2799999999999998</v>
      </c>
      <c r="I75" s="321">
        <v>2.8</v>
      </c>
      <c r="J75" s="25">
        <v>3.3000000000000002E-2</v>
      </c>
      <c r="K75" s="1"/>
    </row>
    <row r="76" spans="1:11" ht="35.049999999999997" customHeight="1" x14ac:dyDescent="0.3">
      <c r="A76" s="317" t="s">
        <v>829</v>
      </c>
      <c r="B76" s="17"/>
      <c r="C76" s="327"/>
      <c r="D76" s="80">
        <v>1.304</v>
      </c>
      <c r="E76" s="81">
        <v>0.113</v>
      </c>
      <c r="F76" s="82">
        <v>1E-3</v>
      </c>
      <c r="G76" s="318">
        <v>690.49</v>
      </c>
      <c r="H76" s="318">
        <v>2.2799999999999998</v>
      </c>
      <c r="I76" s="321">
        <v>2.8</v>
      </c>
      <c r="J76" s="25">
        <v>3.3000000000000002E-2</v>
      </c>
      <c r="K76" s="1"/>
    </row>
    <row r="77" spans="1:11" ht="35.049999999999997" customHeight="1" x14ac:dyDescent="0.3">
      <c r="A77" s="317" t="s">
        <v>830</v>
      </c>
      <c r="B77" s="17"/>
      <c r="C77" s="327"/>
      <c r="D77" s="80">
        <v>1.304</v>
      </c>
      <c r="E77" s="81">
        <v>0.113</v>
      </c>
      <c r="F77" s="82">
        <v>1E-3</v>
      </c>
      <c r="G77" s="318">
        <v>2720.39</v>
      </c>
      <c r="H77" s="318">
        <v>2.2799999999999998</v>
      </c>
      <c r="I77" s="321">
        <v>2.8</v>
      </c>
      <c r="J77" s="25">
        <v>3.3000000000000002E-2</v>
      </c>
      <c r="K77" s="1"/>
    </row>
    <row r="78" spans="1:11" ht="35.049999999999997" customHeight="1" x14ac:dyDescent="0.3">
      <c r="A78" s="317" t="s">
        <v>831</v>
      </c>
      <c r="B78" s="17"/>
      <c r="C78" s="327"/>
      <c r="D78" s="80">
        <v>1.304</v>
      </c>
      <c r="E78" s="81">
        <v>0.113</v>
      </c>
      <c r="F78" s="82">
        <v>1E-3</v>
      </c>
      <c r="G78" s="318">
        <v>5443.54</v>
      </c>
      <c r="H78" s="318">
        <v>2.2799999999999998</v>
      </c>
      <c r="I78" s="321">
        <v>2.8</v>
      </c>
      <c r="J78" s="25">
        <v>3.3000000000000002E-2</v>
      </c>
      <c r="K78" s="1"/>
    </row>
    <row r="79" spans="1:11" ht="35.049999999999997" customHeight="1" x14ac:dyDescent="0.3">
      <c r="A79" s="317" t="s">
        <v>832</v>
      </c>
      <c r="B79" s="17"/>
      <c r="C79" s="327"/>
      <c r="D79" s="80">
        <v>1.304</v>
      </c>
      <c r="E79" s="81">
        <v>0.113</v>
      </c>
      <c r="F79" s="82">
        <v>1E-3</v>
      </c>
      <c r="G79" s="318">
        <v>13591.35</v>
      </c>
      <c r="H79" s="318">
        <v>2.2799999999999998</v>
      </c>
      <c r="I79" s="321">
        <v>2.8</v>
      </c>
      <c r="J79" s="25">
        <v>3.3000000000000002E-2</v>
      </c>
      <c r="K79" s="1"/>
    </row>
    <row r="80" spans="1:11" ht="35.049999999999997" customHeight="1" x14ac:dyDescent="0.3">
      <c r="A80" s="317" t="s">
        <v>579</v>
      </c>
      <c r="B80" s="17"/>
      <c r="C80" s="327"/>
      <c r="D80" s="83">
        <v>5.1820000000000004</v>
      </c>
      <c r="E80" s="84">
        <v>0.628</v>
      </c>
      <c r="F80" s="82">
        <v>0.42399999999999999</v>
      </c>
      <c r="G80" s="319" t="s">
        <v>595</v>
      </c>
      <c r="H80" s="319" t="s">
        <v>595</v>
      </c>
      <c r="I80" s="320" t="s">
        <v>595</v>
      </c>
      <c r="J80" s="26" t="s">
        <v>595</v>
      </c>
      <c r="K80" s="1"/>
    </row>
    <row r="81" spans="1:11" ht="35.049999999999997" customHeight="1" x14ac:dyDescent="0.3">
      <c r="A81" s="317" t="s">
        <v>682</v>
      </c>
      <c r="B81" s="17"/>
      <c r="C81" s="327"/>
      <c r="D81" s="80">
        <v>-2.387</v>
      </c>
      <c r="E81" s="81">
        <v>-0.27</v>
      </c>
      <c r="F81" s="82">
        <v>-5.0000000000000001E-3</v>
      </c>
      <c r="G81" s="318" t="s">
        <v>712</v>
      </c>
      <c r="H81" s="319" t="s">
        <v>595</v>
      </c>
      <c r="I81" s="320" t="s">
        <v>595</v>
      </c>
      <c r="J81" s="26" t="s">
        <v>595</v>
      </c>
      <c r="K81" s="1"/>
    </row>
    <row r="82" spans="1:11" ht="35.049999999999997" customHeight="1" x14ac:dyDescent="0.3">
      <c r="A82" s="317" t="s">
        <v>683</v>
      </c>
      <c r="B82" s="17"/>
      <c r="C82" s="327"/>
      <c r="D82" s="80">
        <v>-2.39</v>
      </c>
      <c r="E82" s="81">
        <v>-0.26400000000000001</v>
      </c>
      <c r="F82" s="82">
        <v>-5.0000000000000001E-3</v>
      </c>
      <c r="G82" s="318" t="s">
        <v>712</v>
      </c>
      <c r="H82" s="319" t="s">
        <v>595</v>
      </c>
      <c r="I82" s="320" t="s">
        <v>595</v>
      </c>
      <c r="J82" s="26" t="s">
        <v>595</v>
      </c>
      <c r="K82" s="1"/>
    </row>
    <row r="83" spans="1:11" ht="35.049999999999997" customHeight="1" x14ac:dyDescent="0.3">
      <c r="A83" s="317" t="s">
        <v>684</v>
      </c>
      <c r="B83" s="17"/>
      <c r="C83" s="327"/>
      <c r="D83" s="80">
        <v>-2.387</v>
      </c>
      <c r="E83" s="81">
        <v>-0.27</v>
      </c>
      <c r="F83" s="82">
        <v>-5.0000000000000001E-3</v>
      </c>
      <c r="G83" s="318" t="s">
        <v>712</v>
      </c>
      <c r="H83" s="319" t="s">
        <v>595</v>
      </c>
      <c r="I83" s="320" t="s">
        <v>595</v>
      </c>
      <c r="J83" s="25">
        <v>7.1999999999999995E-2</v>
      </c>
      <c r="K83" s="1"/>
    </row>
    <row r="84" spans="1:11" ht="35.049999999999997" customHeight="1" x14ac:dyDescent="0.3">
      <c r="A84" s="317" t="s">
        <v>685</v>
      </c>
      <c r="B84" s="17"/>
      <c r="C84" s="327"/>
      <c r="D84" s="80">
        <v>-2.39</v>
      </c>
      <c r="E84" s="81">
        <v>-0.26400000000000001</v>
      </c>
      <c r="F84" s="82">
        <v>-5.0000000000000001E-3</v>
      </c>
      <c r="G84" s="318" t="s">
        <v>712</v>
      </c>
      <c r="H84" s="319" t="s">
        <v>595</v>
      </c>
      <c r="I84" s="320" t="s">
        <v>595</v>
      </c>
      <c r="J84" s="25">
        <v>7.1999999999999995E-2</v>
      </c>
      <c r="K84" s="1"/>
    </row>
    <row r="85" spans="1:11" ht="35.049999999999997" customHeight="1" x14ac:dyDescent="0.3">
      <c r="A85" s="317" t="s">
        <v>686</v>
      </c>
      <c r="B85" s="17"/>
      <c r="C85" s="327"/>
      <c r="D85" s="80">
        <v>-3.601</v>
      </c>
      <c r="E85" s="81">
        <v>-0.33700000000000002</v>
      </c>
      <c r="F85" s="82">
        <v>-4.0000000000000001E-3</v>
      </c>
      <c r="G85" s="318">
        <v>97.47</v>
      </c>
      <c r="H85" s="319" t="s">
        <v>595</v>
      </c>
      <c r="I85" s="320" t="s">
        <v>595</v>
      </c>
      <c r="J85" s="25">
        <v>0.14000000000000001</v>
      </c>
      <c r="K85" s="1"/>
    </row>
    <row r="86" spans="1:11" ht="35.049999999999997" customHeight="1" x14ac:dyDescent="0.3">
      <c r="A86" s="317" t="s">
        <v>833</v>
      </c>
      <c r="B86" s="17"/>
      <c r="C86" s="327"/>
      <c r="D86" s="80">
        <v>0.98099999999999998</v>
      </c>
      <c r="E86" s="81">
        <v>0.111</v>
      </c>
      <c r="F86" s="82">
        <v>2E-3</v>
      </c>
      <c r="G86" s="318">
        <v>2.16</v>
      </c>
      <c r="H86" s="319" t="s">
        <v>595</v>
      </c>
      <c r="I86" s="320" t="s">
        <v>595</v>
      </c>
      <c r="J86" s="26" t="s">
        <v>595</v>
      </c>
      <c r="K86" s="1"/>
    </row>
    <row r="87" spans="1:11" ht="35.049999999999997" customHeight="1" x14ac:dyDescent="0.3">
      <c r="A87" s="317" t="s">
        <v>834</v>
      </c>
      <c r="B87" s="17"/>
      <c r="C87" s="327"/>
      <c r="D87" s="80">
        <v>0.98099999999999998</v>
      </c>
      <c r="E87" s="81">
        <v>0.111</v>
      </c>
      <c r="F87" s="82">
        <v>2E-3</v>
      </c>
      <c r="G87" s="319" t="s">
        <v>595</v>
      </c>
      <c r="H87" s="319" t="s">
        <v>595</v>
      </c>
      <c r="I87" s="320" t="s">
        <v>595</v>
      </c>
      <c r="J87" s="26" t="s">
        <v>595</v>
      </c>
      <c r="K87" s="1"/>
    </row>
    <row r="88" spans="1:11" ht="35.049999999999997" customHeight="1" x14ac:dyDescent="0.3">
      <c r="A88" s="317" t="s">
        <v>835</v>
      </c>
      <c r="B88" s="17"/>
      <c r="C88" s="327"/>
      <c r="D88" s="80">
        <v>1.236</v>
      </c>
      <c r="E88" s="81">
        <v>0.14000000000000001</v>
      </c>
      <c r="F88" s="82">
        <v>3.0000000000000001E-3</v>
      </c>
      <c r="G88" s="318">
        <v>0.77</v>
      </c>
      <c r="H88" s="319" t="s">
        <v>595</v>
      </c>
      <c r="I88" s="320" t="s">
        <v>595</v>
      </c>
      <c r="J88" s="26" t="s">
        <v>595</v>
      </c>
      <c r="K88" s="1"/>
    </row>
    <row r="89" spans="1:11" ht="35.049999999999997" customHeight="1" x14ac:dyDescent="0.3">
      <c r="A89" s="317" t="s">
        <v>836</v>
      </c>
      <c r="B89" s="17"/>
      <c r="C89" s="327"/>
      <c r="D89" s="80">
        <v>1.236</v>
      </c>
      <c r="E89" s="81">
        <v>0.14000000000000001</v>
      </c>
      <c r="F89" s="82">
        <v>3.0000000000000001E-3</v>
      </c>
      <c r="G89" s="318">
        <v>1.31</v>
      </c>
      <c r="H89" s="319" t="s">
        <v>595</v>
      </c>
      <c r="I89" s="320" t="s">
        <v>595</v>
      </c>
      <c r="J89" s="26" t="s">
        <v>595</v>
      </c>
      <c r="K89" s="1"/>
    </row>
    <row r="90" spans="1:11" ht="35.049999999999997" customHeight="1" x14ac:dyDescent="0.3">
      <c r="A90" s="317" t="s">
        <v>837</v>
      </c>
      <c r="B90" s="17"/>
      <c r="C90" s="327"/>
      <c r="D90" s="80">
        <v>1.236</v>
      </c>
      <c r="E90" s="81">
        <v>0.14000000000000001</v>
      </c>
      <c r="F90" s="82">
        <v>3.0000000000000001E-3</v>
      </c>
      <c r="G90" s="318">
        <v>3.76</v>
      </c>
      <c r="H90" s="319" t="s">
        <v>595</v>
      </c>
      <c r="I90" s="320" t="s">
        <v>595</v>
      </c>
      <c r="J90" s="26" t="s">
        <v>595</v>
      </c>
      <c r="K90" s="1"/>
    </row>
    <row r="91" spans="1:11" ht="35.049999999999997" customHeight="1" x14ac:dyDescent="0.3">
      <c r="A91" s="317" t="s">
        <v>838</v>
      </c>
      <c r="B91" s="17"/>
      <c r="C91" s="327"/>
      <c r="D91" s="80">
        <v>1.236</v>
      </c>
      <c r="E91" s="81">
        <v>0.14000000000000001</v>
      </c>
      <c r="F91" s="82">
        <v>3.0000000000000001E-3</v>
      </c>
      <c r="G91" s="318">
        <v>8.24</v>
      </c>
      <c r="H91" s="319" t="s">
        <v>595</v>
      </c>
      <c r="I91" s="320" t="s">
        <v>595</v>
      </c>
      <c r="J91" s="26" t="s">
        <v>595</v>
      </c>
      <c r="K91" s="1"/>
    </row>
    <row r="92" spans="1:11" ht="35.049999999999997" customHeight="1" x14ac:dyDescent="0.3">
      <c r="A92" s="317" t="s">
        <v>839</v>
      </c>
      <c r="B92" s="17"/>
      <c r="C92" s="327"/>
      <c r="D92" s="80">
        <v>1.236</v>
      </c>
      <c r="E92" s="81">
        <v>0.14000000000000001</v>
      </c>
      <c r="F92" s="82">
        <v>3.0000000000000001E-3</v>
      </c>
      <c r="G92" s="318">
        <v>24.19</v>
      </c>
      <c r="H92" s="319" t="s">
        <v>595</v>
      </c>
      <c r="I92" s="320" t="s">
        <v>595</v>
      </c>
      <c r="J92" s="26" t="s">
        <v>595</v>
      </c>
      <c r="K92" s="1"/>
    </row>
    <row r="93" spans="1:11" ht="35.049999999999997" customHeight="1" x14ac:dyDescent="0.3">
      <c r="A93" s="317" t="s">
        <v>580</v>
      </c>
      <c r="B93" s="17"/>
      <c r="C93" s="327"/>
      <c r="D93" s="80">
        <v>1.236</v>
      </c>
      <c r="E93" s="81">
        <v>0.14000000000000001</v>
      </c>
      <c r="F93" s="82">
        <v>3.0000000000000001E-3</v>
      </c>
      <c r="G93" s="319" t="s">
        <v>595</v>
      </c>
      <c r="H93" s="319" t="s">
        <v>595</v>
      </c>
      <c r="I93" s="320" t="s">
        <v>595</v>
      </c>
      <c r="J93" s="26" t="s">
        <v>595</v>
      </c>
      <c r="K93" s="1"/>
    </row>
    <row r="94" spans="1:11" ht="35.049999999999997" customHeight="1" x14ac:dyDescent="0.3">
      <c r="A94" s="317" t="s">
        <v>840</v>
      </c>
      <c r="B94" s="17"/>
      <c r="C94" s="327"/>
      <c r="D94" s="80">
        <v>0.8</v>
      </c>
      <c r="E94" s="81">
        <v>8.6999999999999994E-2</v>
      </c>
      <c r="F94" s="82">
        <v>2E-3</v>
      </c>
      <c r="G94" s="318">
        <v>2.92</v>
      </c>
      <c r="H94" s="318">
        <v>0.31</v>
      </c>
      <c r="I94" s="321">
        <v>0.44</v>
      </c>
      <c r="J94" s="25">
        <v>2.5000000000000001E-2</v>
      </c>
      <c r="K94" s="1"/>
    </row>
    <row r="95" spans="1:11" ht="35.049999999999997" customHeight="1" x14ac:dyDescent="0.3">
      <c r="A95" s="317" t="s">
        <v>841</v>
      </c>
      <c r="B95" s="17"/>
      <c r="C95" s="327"/>
      <c r="D95" s="80">
        <v>0.8</v>
      </c>
      <c r="E95" s="81">
        <v>8.6999999999999994E-2</v>
      </c>
      <c r="F95" s="82">
        <v>2E-3</v>
      </c>
      <c r="G95" s="318">
        <v>39.659999999999997</v>
      </c>
      <c r="H95" s="318">
        <v>0.31</v>
      </c>
      <c r="I95" s="321">
        <v>0.44</v>
      </c>
      <c r="J95" s="25">
        <v>2.5000000000000001E-2</v>
      </c>
      <c r="K95" s="1"/>
    </row>
    <row r="96" spans="1:11" ht="35.049999999999997" customHeight="1" x14ac:dyDescent="0.3">
      <c r="A96" s="317" t="s">
        <v>842</v>
      </c>
      <c r="B96" s="17"/>
      <c r="C96" s="327"/>
      <c r="D96" s="80">
        <v>0.8</v>
      </c>
      <c r="E96" s="81">
        <v>8.6999999999999994E-2</v>
      </c>
      <c r="F96" s="82">
        <v>2E-3</v>
      </c>
      <c r="G96" s="318">
        <v>79.09</v>
      </c>
      <c r="H96" s="318">
        <v>0.31</v>
      </c>
      <c r="I96" s="321">
        <v>0.44</v>
      </c>
      <c r="J96" s="25">
        <v>2.5000000000000001E-2</v>
      </c>
      <c r="K96" s="1"/>
    </row>
    <row r="97" spans="1:11" ht="35.049999999999997" customHeight="1" x14ac:dyDescent="0.3">
      <c r="A97" s="317" t="s">
        <v>843</v>
      </c>
      <c r="B97" s="17"/>
      <c r="C97" s="327"/>
      <c r="D97" s="80">
        <v>0.8</v>
      </c>
      <c r="E97" s="81">
        <v>8.6999999999999994E-2</v>
      </c>
      <c r="F97" s="82">
        <v>2E-3</v>
      </c>
      <c r="G97" s="318">
        <v>130.1</v>
      </c>
      <c r="H97" s="318">
        <v>0.31</v>
      </c>
      <c r="I97" s="321">
        <v>0.44</v>
      </c>
      <c r="J97" s="25">
        <v>2.5000000000000001E-2</v>
      </c>
      <c r="K97" s="1"/>
    </row>
    <row r="98" spans="1:11" ht="35.049999999999997" customHeight="1" x14ac:dyDescent="0.3">
      <c r="A98" s="317" t="s">
        <v>844</v>
      </c>
      <c r="B98" s="17"/>
      <c r="C98" s="327"/>
      <c r="D98" s="80">
        <v>0.8</v>
      </c>
      <c r="E98" s="81">
        <v>8.6999999999999994E-2</v>
      </c>
      <c r="F98" s="82">
        <v>2E-3</v>
      </c>
      <c r="G98" s="318">
        <v>284.72000000000003</v>
      </c>
      <c r="H98" s="318">
        <v>0.31</v>
      </c>
      <c r="I98" s="321">
        <v>0.44</v>
      </c>
      <c r="J98" s="25">
        <v>2.5000000000000001E-2</v>
      </c>
      <c r="K98" s="1"/>
    </row>
    <row r="99" spans="1:11" ht="35.049999999999997" customHeight="1" x14ac:dyDescent="0.3">
      <c r="A99" s="317" t="s">
        <v>845</v>
      </c>
      <c r="B99" s="17"/>
      <c r="C99" s="327"/>
      <c r="D99" s="80">
        <v>0.752</v>
      </c>
      <c r="E99" s="81">
        <v>7.0999999999999994E-2</v>
      </c>
      <c r="F99" s="82">
        <v>1E-3</v>
      </c>
      <c r="G99" s="318">
        <v>1.66</v>
      </c>
      <c r="H99" s="318">
        <v>0.89</v>
      </c>
      <c r="I99" s="321">
        <v>1.01</v>
      </c>
      <c r="J99" s="25">
        <v>2.1000000000000001E-2</v>
      </c>
      <c r="K99" s="1"/>
    </row>
    <row r="100" spans="1:11" ht="35.049999999999997" customHeight="1" x14ac:dyDescent="0.3">
      <c r="A100" s="317" t="s">
        <v>846</v>
      </c>
      <c r="B100" s="17"/>
      <c r="C100" s="327"/>
      <c r="D100" s="80">
        <v>0.752</v>
      </c>
      <c r="E100" s="81">
        <v>7.0999999999999994E-2</v>
      </c>
      <c r="F100" s="82">
        <v>1E-3</v>
      </c>
      <c r="G100" s="318">
        <v>60.42</v>
      </c>
      <c r="H100" s="318">
        <v>0.89</v>
      </c>
      <c r="I100" s="321">
        <v>1.01</v>
      </c>
      <c r="J100" s="25">
        <v>2.1000000000000001E-2</v>
      </c>
      <c r="K100" s="1"/>
    </row>
    <row r="101" spans="1:11" ht="35.049999999999997" customHeight="1" x14ac:dyDescent="0.3">
      <c r="A101" s="317" t="s">
        <v>847</v>
      </c>
      <c r="B101" s="17"/>
      <c r="C101" s="327"/>
      <c r="D101" s="80">
        <v>0.752</v>
      </c>
      <c r="E101" s="81">
        <v>7.0999999999999994E-2</v>
      </c>
      <c r="F101" s="82">
        <v>1E-3</v>
      </c>
      <c r="G101" s="318">
        <v>123.47</v>
      </c>
      <c r="H101" s="318">
        <v>0.89</v>
      </c>
      <c r="I101" s="321">
        <v>1.01</v>
      </c>
      <c r="J101" s="25">
        <v>2.1000000000000001E-2</v>
      </c>
      <c r="K101" s="1"/>
    </row>
    <row r="102" spans="1:11" ht="35.049999999999997" customHeight="1" x14ac:dyDescent="0.3">
      <c r="A102" s="317" t="s">
        <v>848</v>
      </c>
      <c r="B102" s="17"/>
      <c r="C102" s="327"/>
      <c r="D102" s="80">
        <v>0.752</v>
      </c>
      <c r="E102" s="81">
        <v>7.0999999999999994E-2</v>
      </c>
      <c r="F102" s="82">
        <v>1E-3</v>
      </c>
      <c r="G102" s="318">
        <v>205.04</v>
      </c>
      <c r="H102" s="318">
        <v>0.89</v>
      </c>
      <c r="I102" s="321">
        <v>1.01</v>
      </c>
      <c r="J102" s="25">
        <v>2.1000000000000001E-2</v>
      </c>
      <c r="K102" s="1"/>
    </row>
    <row r="103" spans="1:11" ht="35.049999999999997" customHeight="1" x14ac:dyDescent="0.3">
      <c r="A103" s="317" t="s">
        <v>849</v>
      </c>
      <c r="B103" s="17"/>
      <c r="C103" s="327"/>
      <c r="D103" s="80">
        <v>0.752</v>
      </c>
      <c r="E103" s="81">
        <v>7.0999999999999994E-2</v>
      </c>
      <c r="F103" s="82">
        <v>1E-3</v>
      </c>
      <c r="G103" s="318">
        <v>452.29</v>
      </c>
      <c r="H103" s="318">
        <v>0.89</v>
      </c>
      <c r="I103" s="321">
        <v>1.01</v>
      </c>
      <c r="J103" s="25">
        <v>2.1000000000000001E-2</v>
      </c>
      <c r="K103" s="1"/>
    </row>
    <row r="104" spans="1:11" ht="35.049999999999997" customHeight="1" x14ac:dyDescent="0.3">
      <c r="A104" s="317" t="s">
        <v>850</v>
      </c>
      <c r="B104" s="17"/>
      <c r="C104" s="327"/>
      <c r="D104" s="80">
        <v>0.63500000000000001</v>
      </c>
      <c r="E104" s="81">
        <v>5.5E-2</v>
      </c>
      <c r="F104" s="82">
        <v>1E-3</v>
      </c>
      <c r="G104" s="318">
        <v>28.04</v>
      </c>
      <c r="H104" s="318">
        <v>1.1100000000000001</v>
      </c>
      <c r="I104" s="321">
        <v>1.36</v>
      </c>
      <c r="J104" s="25">
        <v>1.6E-2</v>
      </c>
      <c r="K104" s="1"/>
    </row>
    <row r="105" spans="1:11" ht="35.049999999999997" customHeight="1" x14ac:dyDescent="0.3">
      <c r="A105" s="317" t="s">
        <v>851</v>
      </c>
      <c r="B105" s="17"/>
      <c r="C105" s="327"/>
      <c r="D105" s="80">
        <v>0.63500000000000001</v>
      </c>
      <c r="E105" s="81">
        <v>5.5E-2</v>
      </c>
      <c r="F105" s="82">
        <v>1E-3</v>
      </c>
      <c r="G105" s="318">
        <v>336.41</v>
      </c>
      <c r="H105" s="318">
        <v>1.1100000000000001</v>
      </c>
      <c r="I105" s="321">
        <v>1.36</v>
      </c>
      <c r="J105" s="25">
        <v>1.6E-2</v>
      </c>
      <c r="K105" s="1"/>
    </row>
    <row r="106" spans="1:11" ht="35.049999999999997" customHeight="1" x14ac:dyDescent="0.3">
      <c r="A106" s="317" t="s">
        <v>852</v>
      </c>
      <c r="B106" s="17"/>
      <c r="C106" s="327"/>
      <c r="D106" s="80">
        <v>0.63500000000000001</v>
      </c>
      <c r="E106" s="81">
        <v>5.5E-2</v>
      </c>
      <c r="F106" s="82">
        <v>1E-3</v>
      </c>
      <c r="G106" s="318">
        <v>1325.33</v>
      </c>
      <c r="H106" s="318">
        <v>1.1100000000000001</v>
      </c>
      <c r="I106" s="321">
        <v>1.36</v>
      </c>
      <c r="J106" s="25">
        <v>1.6E-2</v>
      </c>
      <c r="K106" s="1"/>
    </row>
    <row r="107" spans="1:11" ht="35.049999999999997" customHeight="1" x14ac:dyDescent="0.3">
      <c r="A107" s="317" t="s">
        <v>853</v>
      </c>
      <c r="B107" s="17"/>
      <c r="C107" s="327"/>
      <c r="D107" s="80">
        <v>0.63500000000000001</v>
      </c>
      <c r="E107" s="81">
        <v>5.5E-2</v>
      </c>
      <c r="F107" s="82">
        <v>1E-3</v>
      </c>
      <c r="G107" s="318">
        <v>2652</v>
      </c>
      <c r="H107" s="318">
        <v>1.1100000000000001</v>
      </c>
      <c r="I107" s="321">
        <v>1.36</v>
      </c>
      <c r="J107" s="25">
        <v>1.6E-2</v>
      </c>
      <c r="K107" s="1"/>
    </row>
    <row r="108" spans="1:11" ht="35.049999999999997" customHeight="1" x14ac:dyDescent="0.3">
      <c r="A108" s="317" t="s">
        <v>854</v>
      </c>
      <c r="B108" s="17"/>
      <c r="C108" s="327"/>
      <c r="D108" s="80">
        <v>0.63500000000000001</v>
      </c>
      <c r="E108" s="81">
        <v>5.5E-2</v>
      </c>
      <c r="F108" s="82">
        <v>1E-3</v>
      </c>
      <c r="G108" s="318">
        <v>6621.44</v>
      </c>
      <c r="H108" s="318">
        <v>1.1100000000000001</v>
      </c>
      <c r="I108" s="321">
        <v>1.36</v>
      </c>
      <c r="J108" s="25">
        <v>1.6E-2</v>
      </c>
      <c r="K108" s="1"/>
    </row>
    <row r="109" spans="1:11" ht="35.049999999999997" customHeight="1" x14ac:dyDescent="0.3">
      <c r="A109" s="317" t="s">
        <v>581</v>
      </c>
      <c r="B109" s="17"/>
      <c r="C109" s="327"/>
      <c r="D109" s="83">
        <v>2.5249999999999999</v>
      </c>
      <c r="E109" s="84">
        <v>0.30599999999999999</v>
      </c>
      <c r="F109" s="82">
        <v>0.20599999999999999</v>
      </c>
      <c r="G109" s="319" t="s">
        <v>595</v>
      </c>
      <c r="H109" s="319" t="s">
        <v>595</v>
      </c>
      <c r="I109" s="320" t="s">
        <v>595</v>
      </c>
      <c r="J109" s="26" t="s">
        <v>595</v>
      </c>
      <c r="K109" s="1"/>
    </row>
    <row r="110" spans="1:11" ht="35.049999999999997" customHeight="1" x14ac:dyDescent="0.3">
      <c r="A110" s="317" t="s">
        <v>687</v>
      </c>
      <c r="B110" s="17"/>
      <c r="C110" s="327"/>
      <c r="D110" s="80">
        <v>-1.163</v>
      </c>
      <c r="E110" s="81">
        <v>-0.13200000000000001</v>
      </c>
      <c r="F110" s="82">
        <v>-3.0000000000000001E-3</v>
      </c>
      <c r="G110" s="318" t="s">
        <v>712</v>
      </c>
      <c r="H110" s="319" t="s">
        <v>595</v>
      </c>
      <c r="I110" s="320" t="s">
        <v>595</v>
      </c>
      <c r="J110" s="26" t="s">
        <v>595</v>
      </c>
      <c r="K110" s="1"/>
    </row>
    <row r="111" spans="1:11" ht="35.049999999999997" customHeight="1" x14ac:dyDescent="0.3">
      <c r="A111" s="317" t="s">
        <v>688</v>
      </c>
      <c r="B111" s="17"/>
      <c r="C111" s="327"/>
      <c r="D111" s="80">
        <v>-1.1639999999999999</v>
      </c>
      <c r="E111" s="81">
        <v>-0.129</v>
      </c>
      <c r="F111" s="82">
        <v>-3.0000000000000001E-3</v>
      </c>
      <c r="G111" s="318" t="s">
        <v>712</v>
      </c>
      <c r="H111" s="319" t="s">
        <v>595</v>
      </c>
      <c r="I111" s="320" t="s">
        <v>595</v>
      </c>
      <c r="J111" s="26" t="s">
        <v>595</v>
      </c>
      <c r="K111" s="1"/>
    </row>
    <row r="112" spans="1:11" ht="35.049999999999997" customHeight="1" x14ac:dyDescent="0.3">
      <c r="A112" s="317" t="s">
        <v>689</v>
      </c>
      <c r="B112" s="17"/>
      <c r="C112" s="327"/>
      <c r="D112" s="80">
        <v>-1.163</v>
      </c>
      <c r="E112" s="81">
        <v>-0.13200000000000001</v>
      </c>
      <c r="F112" s="82">
        <v>-3.0000000000000001E-3</v>
      </c>
      <c r="G112" s="318" t="s">
        <v>712</v>
      </c>
      <c r="H112" s="319" t="s">
        <v>595</v>
      </c>
      <c r="I112" s="320" t="s">
        <v>595</v>
      </c>
      <c r="J112" s="25">
        <v>3.5000000000000003E-2</v>
      </c>
      <c r="K112" s="1"/>
    </row>
    <row r="113" spans="1:11" ht="35.049999999999997" customHeight="1" x14ac:dyDescent="0.3">
      <c r="A113" s="317" t="s">
        <v>690</v>
      </c>
      <c r="B113" s="17"/>
      <c r="C113" s="327"/>
      <c r="D113" s="80">
        <v>-1.1639999999999999</v>
      </c>
      <c r="E113" s="81">
        <v>-0.129</v>
      </c>
      <c r="F113" s="82">
        <v>-3.0000000000000001E-3</v>
      </c>
      <c r="G113" s="318" t="s">
        <v>712</v>
      </c>
      <c r="H113" s="319" t="s">
        <v>595</v>
      </c>
      <c r="I113" s="320" t="s">
        <v>595</v>
      </c>
      <c r="J113" s="25">
        <v>3.5000000000000003E-2</v>
      </c>
      <c r="K113" s="1"/>
    </row>
    <row r="114" spans="1:11" ht="35.049999999999997" customHeight="1" x14ac:dyDescent="0.3">
      <c r="A114" s="317" t="s">
        <v>691</v>
      </c>
      <c r="B114" s="17"/>
      <c r="C114" s="327"/>
      <c r="D114" s="80">
        <v>-1.754</v>
      </c>
      <c r="E114" s="81">
        <v>-0.16400000000000001</v>
      </c>
      <c r="F114" s="82">
        <v>-2E-3</v>
      </c>
      <c r="G114" s="318">
        <v>47.49</v>
      </c>
      <c r="H114" s="319" t="s">
        <v>595</v>
      </c>
      <c r="I114" s="320" t="s">
        <v>595</v>
      </c>
      <c r="J114" s="25">
        <v>6.8000000000000005E-2</v>
      </c>
      <c r="K114" s="1"/>
    </row>
    <row r="115" spans="1:11" ht="35.049999999999997" customHeight="1" x14ac:dyDescent="0.3">
      <c r="A115" s="317" t="s">
        <v>855</v>
      </c>
      <c r="B115" s="17"/>
      <c r="C115" s="327"/>
      <c r="D115" s="80">
        <v>0.18</v>
      </c>
      <c r="E115" s="81">
        <v>0.02</v>
      </c>
      <c r="F115" s="82" t="s">
        <v>595</v>
      </c>
      <c r="G115" s="318">
        <v>0.49</v>
      </c>
      <c r="H115" s="319" t="s">
        <v>595</v>
      </c>
      <c r="I115" s="320" t="s">
        <v>595</v>
      </c>
      <c r="J115" s="26" t="s">
        <v>595</v>
      </c>
      <c r="K115" s="1"/>
    </row>
    <row r="116" spans="1:11" ht="35.049999999999997" customHeight="1" x14ac:dyDescent="0.3">
      <c r="A116" s="317" t="s">
        <v>856</v>
      </c>
      <c r="B116" s="17"/>
      <c r="C116" s="327"/>
      <c r="D116" s="80">
        <v>0.18</v>
      </c>
      <c r="E116" s="81">
        <v>0.02</v>
      </c>
      <c r="F116" s="82" t="s">
        <v>595</v>
      </c>
      <c r="G116" s="319" t="s">
        <v>595</v>
      </c>
      <c r="H116" s="319" t="s">
        <v>595</v>
      </c>
      <c r="I116" s="320" t="s">
        <v>595</v>
      </c>
      <c r="J116" s="26" t="s">
        <v>595</v>
      </c>
      <c r="K116" s="1"/>
    </row>
    <row r="117" spans="1:11" ht="35.049999999999997" customHeight="1" x14ac:dyDescent="0.3">
      <c r="A117" s="317" t="s">
        <v>857</v>
      </c>
      <c r="B117" s="17"/>
      <c r="C117" s="327"/>
      <c r="D117" s="80">
        <v>0.22600000000000001</v>
      </c>
      <c r="E117" s="81">
        <v>2.5999999999999999E-2</v>
      </c>
      <c r="F117" s="82">
        <v>1E-3</v>
      </c>
      <c r="G117" s="318">
        <v>0.17</v>
      </c>
      <c r="H117" s="319" t="s">
        <v>595</v>
      </c>
      <c r="I117" s="320" t="s">
        <v>595</v>
      </c>
      <c r="J117" s="26" t="s">
        <v>595</v>
      </c>
      <c r="K117" s="1"/>
    </row>
    <row r="118" spans="1:11" ht="35.049999999999997" customHeight="1" x14ac:dyDescent="0.3">
      <c r="A118" s="317" t="s">
        <v>858</v>
      </c>
      <c r="B118" s="17"/>
      <c r="C118" s="327"/>
      <c r="D118" s="80">
        <v>0.22600000000000001</v>
      </c>
      <c r="E118" s="81">
        <v>2.5999999999999999E-2</v>
      </c>
      <c r="F118" s="82">
        <v>1E-3</v>
      </c>
      <c r="G118" s="318">
        <v>0.27</v>
      </c>
      <c r="H118" s="319" t="s">
        <v>595</v>
      </c>
      <c r="I118" s="320" t="s">
        <v>595</v>
      </c>
      <c r="J118" s="26" t="s">
        <v>595</v>
      </c>
      <c r="K118" s="1"/>
    </row>
    <row r="119" spans="1:11" ht="35.049999999999997" customHeight="1" x14ac:dyDescent="0.3">
      <c r="A119" s="317" t="s">
        <v>859</v>
      </c>
      <c r="B119" s="17"/>
      <c r="C119" s="327"/>
      <c r="D119" s="80">
        <v>0.22600000000000001</v>
      </c>
      <c r="E119" s="81">
        <v>2.5999999999999999E-2</v>
      </c>
      <c r="F119" s="82">
        <v>1E-3</v>
      </c>
      <c r="G119" s="318">
        <v>0.72</v>
      </c>
      <c r="H119" s="319" t="s">
        <v>595</v>
      </c>
      <c r="I119" s="320" t="s">
        <v>595</v>
      </c>
      <c r="J119" s="26" t="s">
        <v>595</v>
      </c>
      <c r="K119" s="1"/>
    </row>
    <row r="120" spans="1:11" ht="35.049999999999997" customHeight="1" x14ac:dyDescent="0.3">
      <c r="A120" s="317" t="s">
        <v>860</v>
      </c>
      <c r="B120" s="17"/>
      <c r="C120" s="327"/>
      <c r="D120" s="80">
        <v>0.22600000000000001</v>
      </c>
      <c r="E120" s="81">
        <v>2.5999999999999999E-2</v>
      </c>
      <c r="F120" s="82">
        <v>1E-3</v>
      </c>
      <c r="G120" s="318">
        <v>1.54</v>
      </c>
      <c r="H120" s="319" t="s">
        <v>595</v>
      </c>
      <c r="I120" s="320" t="s">
        <v>595</v>
      </c>
      <c r="J120" s="26" t="s">
        <v>595</v>
      </c>
      <c r="K120" s="1"/>
    </row>
    <row r="121" spans="1:11" ht="35.049999999999997" customHeight="1" x14ac:dyDescent="0.3">
      <c r="A121" s="317" t="s">
        <v>861</v>
      </c>
      <c r="B121" s="17"/>
      <c r="C121" s="327"/>
      <c r="D121" s="80">
        <v>0.22600000000000001</v>
      </c>
      <c r="E121" s="81">
        <v>2.5999999999999999E-2</v>
      </c>
      <c r="F121" s="82">
        <v>1E-3</v>
      </c>
      <c r="G121" s="318">
        <v>4.46</v>
      </c>
      <c r="H121" s="319" t="s">
        <v>595</v>
      </c>
      <c r="I121" s="320" t="s">
        <v>595</v>
      </c>
      <c r="J121" s="26" t="s">
        <v>595</v>
      </c>
      <c r="K121" s="1"/>
    </row>
    <row r="122" spans="1:11" ht="35.049999999999997" customHeight="1" x14ac:dyDescent="0.3">
      <c r="A122" s="317" t="s">
        <v>582</v>
      </c>
      <c r="B122" s="17"/>
      <c r="C122" s="327"/>
      <c r="D122" s="80">
        <v>0.22600000000000001</v>
      </c>
      <c r="E122" s="81">
        <v>2.5999999999999999E-2</v>
      </c>
      <c r="F122" s="82">
        <v>1E-3</v>
      </c>
      <c r="G122" s="319" t="s">
        <v>595</v>
      </c>
      <c r="H122" s="319" t="s">
        <v>595</v>
      </c>
      <c r="I122" s="320" t="s">
        <v>595</v>
      </c>
      <c r="J122" s="26" t="s">
        <v>595</v>
      </c>
      <c r="K122" s="1"/>
    </row>
    <row r="123" spans="1:11" ht="35.049999999999997" customHeight="1" x14ac:dyDescent="0.3">
      <c r="A123" s="317" t="s">
        <v>862</v>
      </c>
      <c r="B123" s="17"/>
      <c r="C123" s="327"/>
      <c r="D123" s="80">
        <v>0.14599999999999999</v>
      </c>
      <c r="E123" s="81">
        <v>1.6E-2</v>
      </c>
      <c r="F123" s="82" t="s">
        <v>595</v>
      </c>
      <c r="G123" s="318">
        <v>0.56000000000000005</v>
      </c>
      <c r="H123" s="318">
        <v>0.06</v>
      </c>
      <c r="I123" s="321">
        <v>0.08</v>
      </c>
      <c r="J123" s="25">
        <v>4.0000000000000001E-3</v>
      </c>
      <c r="K123" s="1"/>
    </row>
    <row r="124" spans="1:11" ht="35.049999999999997" customHeight="1" x14ac:dyDescent="0.3">
      <c r="A124" s="317" t="s">
        <v>863</v>
      </c>
      <c r="B124" s="17"/>
      <c r="C124" s="327"/>
      <c r="D124" s="80">
        <v>0.14599999999999999</v>
      </c>
      <c r="E124" s="81">
        <v>1.6E-2</v>
      </c>
      <c r="F124" s="82" t="s">
        <v>595</v>
      </c>
      <c r="G124" s="318">
        <v>7.29</v>
      </c>
      <c r="H124" s="318">
        <v>0.06</v>
      </c>
      <c r="I124" s="321">
        <v>0.08</v>
      </c>
      <c r="J124" s="25">
        <v>4.0000000000000001E-3</v>
      </c>
      <c r="K124" s="1"/>
    </row>
    <row r="125" spans="1:11" ht="35.049999999999997" customHeight="1" x14ac:dyDescent="0.3">
      <c r="A125" s="317" t="s">
        <v>864</v>
      </c>
      <c r="B125" s="17"/>
      <c r="C125" s="327"/>
      <c r="D125" s="80">
        <v>0.14599999999999999</v>
      </c>
      <c r="E125" s="81">
        <v>1.6E-2</v>
      </c>
      <c r="F125" s="82" t="s">
        <v>595</v>
      </c>
      <c r="G125" s="318">
        <v>14.51</v>
      </c>
      <c r="H125" s="318">
        <v>0.06</v>
      </c>
      <c r="I125" s="321">
        <v>0.08</v>
      </c>
      <c r="J125" s="25">
        <v>4.0000000000000001E-3</v>
      </c>
      <c r="K125" s="1"/>
    </row>
    <row r="126" spans="1:11" ht="35.049999999999997" customHeight="1" x14ac:dyDescent="0.3">
      <c r="A126" s="317" t="s">
        <v>865</v>
      </c>
      <c r="B126" s="17"/>
      <c r="C126" s="327"/>
      <c r="D126" s="80">
        <v>0.14599999999999999</v>
      </c>
      <c r="E126" s="81">
        <v>1.6E-2</v>
      </c>
      <c r="F126" s="82" t="s">
        <v>595</v>
      </c>
      <c r="G126" s="318">
        <v>23.85</v>
      </c>
      <c r="H126" s="318">
        <v>0.06</v>
      </c>
      <c r="I126" s="321">
        <v>0.08</v>
      </c>
      <c r="J126" s="25">
        <v>4.0000000000000001E-3</v>
      </c>
      <c r="K126" s="1"/>
    </row>
    <row r="127" spans="1:11" ht="35.049999999999997" customHeight="1" x14ac:dyDescent="0.3">
      <c r="A127" s="317" t="s">
        <v>866</v>
      </c>
      <c r="B127" s="17"/>
      <c r="C127" s="327"/>
      <c r="D127" s="80">
        <v>0.14599999999999999</v>
      </c>
      <c r="E127" s="81">
        <v>1.6E-2</v>
      </c>
      <c r="F127" s="82" t="s">
        <v>595</v>
      </c>
      <c r="G127" s="318">
        <v>52.15</v>
      </c>
      <c r="H127" s="318">
        <v>0.06</v>
      </c>
      <c r="I127" s="321">
        <v>0.08</v>
      </c>
      <c r="J127" s="25">
        <v>4.0000000000000001E-3</v>
      </c>
      <c r="K127" s="1"/>
    </row>
    <row r="128" spans="1:11" ht="35.049999999999997" customHeight="1" x14ac:dyDescent="0.3">
      <c r="A128" s="317" t="s">
        <v>867</v>
      </c>
      <c r="B128" s="17"/>
      <c r="C128" s="327"/>
      <c r="D128" s="80">
        <v>0.13800000000000001</v>
      </c>
      <c r="E128" s="81">
        <v>1.2999999999999999E-2</v>
      </c>
      <c r="F128" s="82" t="s">
        <v>595</v>
      </c>
      <c r="G128" s="318">
        <v>0.33</v>
      </c>
      <c r="H128" s="318">
        <v>0.16</v>
      </c>
      <c r="I128" s="321">
        <v>0.18</v>
      </c>
      <c r="J128" s="25">
        <v>4.0000000000000001E-3</v>
      </c>
      <c r="K128" s="1"/>
    </row>
    <row r="129" spans="1:11" ht="35.049999999999997" customHeight="1" x14ac:dyDescent="0.3">
      <c r="A129" s="317" t="s">
        <v>868</v>
      </c>
      <c r="B129" s="17"/>
      <c r="C129" s="327"/>
      <c r="D129" s="80">
        <v>0.13800000000000001</v>
      </c>
      <c r="E129" s="81">
        <v>1.2999999999999999E-2</v>
      </c>
      <c r="F129" s="82" t="s">
        <v>595</v>
      </c>
      <c r="G129" s="318">
        <v>11.09</v>
      </c>
      <c r="H129" s="318">
        <v>0.16</v>
      </c>
      <c r="I129" s="321">
        <v>0.18</v>
      </c>
      <c r="J129" s="25">
        <v>4.0000000000000001E-3</v>
      </c>
      <c r="K129" s="1"/>
    </row>
    <row r="130" spans="1:11" ht="35.049999999999997" customHeight="1" x14ac:dyDescent="0.3">
      <c r="A130" s="317" t="s">
        <v>869</v>
      </c>
      <c r="B130" s="17"/>
      <c r="C130" s="327"/>
      <c r="D130" s="80">
        <v>0.13800000000000001</v>
      </c>
      <c r="E130" s="81">
        <v>1.2999999999999999E-2</v>
      </c>
      <c r="F130" s="82" t="s">
        <v>595</v>
      </c>
      <c r="G130" s="318">
        <v>22.63</v>
      </c>
      <c r="H130" s="318">
        <v>0.16</v>
      </c>
      <c r="I130" s="321">
        <v>0.18</v>
      </c>
      <c r="J130" s="25">
        <v>4.0000000000000001E-3</v>
      </c>
      <c r="K130" s="1"/>
    </row>
    <row r="131" spans="1:11" ht="35.049999999999997" customHeight="1" x14ac:dyDescent="0.3">
      <c r="A131" s="317" t="s">
        <v>870</v>
      </c>
      <c r="B131" s="17"/>
      <c r="C131" s="327"/>
      <c r="D131" s="80">
        <v>0.13800000000000001</v>
      </c>
      <c r="E131" s="81">
        <v>1.2999999999999999E-2</v>
      </c>
      <c r="F131" s="82" t="s">
        <v>595</v>
      </c>
      <c r="G131" s="318">
        <v>37.57</v>
      </c>
      <c r="H131" s="318">
        <v>0.16</v>
      </c>
      <c r="I131" s="321">
        <v>0.18</v>
      </c>
      <c r="J131" s="25">
        <v>4.0000000000000001E-3</v>
      </c>
      <c r="K131" s="1"/>
    </row>
    <row r="132" spans="1:11" ht="35.049999999999997" customHeight="1" x14ac:dyDescent="0.3">
      <c r="A132" s="317" t="s">
        <v>871</v>
      </c>
      <c r="B132" s="17"/>
      <c r="C132" s="327"/>
      <c r="D132" s="80">
        <v>0.13800000000000001</v>
      </c>
      <c r="E132" s="81">
        <v>1.2999999999999999E-2</v>
      </c>
      <c r="F132" s="82" t="s">
        <v>595</v>
      </c>
      <c r="G132" s="318">
        <v>82.83</v>
      </c>
      <c r="H132" s="318">
        <v>0.16</v>
      </c>
      <c r="I132" s="321">
        <v>0.18</v>
      </c>
      <c r="J132" s="25">
        <v>4.0000000000000001E-3</v>
      </c>
      <c r="K132" s="1"/>
    </row>
    <row r="133" spans="1:11" ht="35.049999999999997" customHeight="1" x14ac:dyDescent="0.3">
      <c r="A133" s="317" t="s">
        <v>872</v>
      </c>
      <c r="B133" s="17"/>
      <c r="C133" s="327"/>
      <c r="D133" s="80">
        <v>0.11600000000000001</v>
      </c>
      <c r="E133" s="81">
        <v>0.01</v>
      </c>
      <c r="F133" s="82" t="s">
        <v>595</v>
      </c>
      <c r="G133" s="318">
        <v>5.16</v>
      </c>
      <c r="H133" s="318">
        <v>0.2</v>
      </c>
      <c r="I133" s="321">
        <v>0.25</v>
      </c>
      <c r="J133" s="25">
        <v>3.0000000000000001E-3</v>
      </c>
      <c r="K133" s="1"/>
    </row>
    <row r="134" spans="1:11" ht="35.049999999999997" customHeight="1" x14ac:dyDescent="0.3">
      <c r="A134" s="317" t="s">
        <v>873</v>
      </c>
      <c r="B134" s="17"/>
      <c r="C134" s="327"/>
      <c r="D134" s="80">
        <v>0.11600000000000001</v>
      </c>
      <c r="E134" s="81">
        <v>0.01</v>
      </c>
      <c r="F134" s="82" t="s">
        <v>595</v>
      </c>
      <c r="G134" s="318">
        <v>61.62</v>
      </c>
      <c r="H134" s="318">
        <v>0.2</v>
      </c>
      <c r="I134" s="321">
        <v>0.25</v>
      </c>
      <c r="J134" s="25">
        <v>3.0000000000000001E-3</v>
      </c>
      <c r="K134" s="1"/>
    </row>
    <row r="135" spans="1:11" ht="35.049999999999997" customHeight="1" x14ac:dyDescent="0.3">
      <c r="A135" s="317" t="s">
        <v>874</v>
      </c>
      <c r="B135" s="17"/>
      <c r="C135" s="327"/>
      <c r="D135" s="80">
        <v>0.11600000000000001</v>
      </c>
      <c r="E135" s="81">
        <v>0.01</v>
      </c>
      <c r="F135" s="82" t="s">
        <v>595</v>
      </c>
      <c r="G135" s="318">
        <v>242.66</v>
      </c>
      <c r="H135" s="318">
        <v>0.2</v>
      </c>
      <c r="I135" s="321">
        <v>0.25</v>
      </c>
      <c r="J135" s="25">
        <v>3.0000000000000001E-3</v>
      </c>
      <c r="K135" s="1"/>
    </row>
    <row r="136" spans="1:11" ht="35.049999999999997" customHeight="1" x14ac:dyDescent="0.3">
      <c r="A136" s="317" t="s">
        <v>875</v>
      </c>
      <c r="B136" s="17"/>
      <c r="C136" s="327"/>
      <c r="D136" s="80">
        <v>0.11600000000000001</v>
      </c>
      <c r="E136" s="81">
        <v>0.01</v>
      </c>
      <c r="F136" s="82" t="s">
        <v>595</v>
      </c>
      <c r="G136" s="318">
        <v>485.54</v>
      </c>
      <c r="H136" s="318">
        <v>0.2</v>
      </c>
      <c r="I136" s="321">
        <v>0.25</v>
      </c>
      <c r="J136" s="25">
        <v>3.0000000000000001E-3</v>
      </c>
      <c r="K136" s="1"/>
    </row>
    <row r="137" spans="1:11" ht="35.049999999999997" customHeight="1" x14ac:dyDescent="0.3">
      <c r="A137" s="317" t="s">
        <v>876</v>
      </c>
      <c r="B137" s="17"/>
      <c r="C137" s="327"/>
      <c r="D137" s="80">
        <v>0.11600000000000001</v>
      </c>
      <c r="E137" s="81">
        <v>0.01</v>
      </c>
      <c r="F137" s="82" t="s">
        <v>595</v>
      </c>
      <c r="G137" s="318">
        <v>1212.25</v>
      </c>
      <c r="H137" s="318">
        <v>0.2</v>
      </c>
      <c r="I137" s="321">
        <v>0.25</v>
      </c>
      <c r="J137" s="25">
        <v>3.0000000000000001E-3</v>
      </c>
      <c r="K137" s="1"/>
    </row>
    <row r="138" spans="1:11" ht="35.049999999999997" customHeight="1" x14ac:dyDescent="0.3">
      <c r="A138" s="317" t="s">
        <v>583</v>
      </c>
      <c r="B138" s="17"/>
      <c r="C138" s="327"/>
      <c r="D138" s="83">
        <v>0.46200000000000002</v>
      </c>
      <c r="E138" s="84">
        <v>5.6000000000000001E-2</v>
      </c>
      <c r="F138" s="82">
        <v>3.7999999999999999E-2</v>
      </c>
      <c r="G138" s="319" t="s">
        <v>595</v>
      </c>
      <c r="H138" s="319" t="s">
        <v>595</v>
      </c>
      <c r="I138" s="320" t="s">
        <v>595</v>
      </c>
      <c r="J138" s="26" t="s">
        <v>595</v>
      </c>
      <c r="K138" s="1"/>
    </row>
    <row r="139" spans="1:11" ht="35.049999999999997" customHeight="1" x14ac:dyDescent="0.3">
      <c r="A139" s="317" t="s">
        <v>692</v>
      </c>
      <c r="B139" s="17"/>
      <c r="C139" s="327"/>
      <c r="D139" s="80">
        <v>-0.21299999999999999</v>
      </c>
      <c r="E139" s="81">
        <v>-2.4E-2</v>
      </c>
      <c r="F139" s="82" t="s">
        <v>595</v>
      </c>
      <c r="G139" s="318" t="s">
        <v>712</v>
      </c>
      <c r="H139" s="319" t="s">
        <v>595</v>
      </c>
      <c r="I139" s="320" t="s">
        <v>595</v>
      </c>
      <c r="J139" s="26" t="s">
        <v>595</v>
      </c>
      <c r="K139" s="1"/>
    </row>
    <row r="140" spans="1:11" ht="35.049999999999997" customHeight="1" x14ac:dyDescent="0.3">
      <c r="A140" s="317" t="s">
        <v>693</v>
      </c>
      <c r="B140" s="17"/>
      <c r="C140" s="327"/>
      <c r="D140" s="80">
        <v>-0.21299999999999999</v>
      </c>
      <c r="E140" s="81">
        <v>-2.4E-2</v>
      </c>
      <c r="F140" s="82" t="s">
        <v>595</v>
      </c>
      <c r="G140" s="318" t="s">
        <v>712</v>
      </c>
      <c r="H140" s="319" t="s">
        <v>595</v>
      </c>
      <c r="I140" s="320" t="s">
        <v>595</v>
      </c>
      <c r="J140" s="26" t="s">
        <v>595</v>
      </c>
      <c r="K140" s="1"/>
    </row>
    <row r="141" spans="1:11" ht="35.049999999999997" customHeight="1" x14ac:dyDescent="0.3">
      <c r="A141" s="317" t="s">
        <v>694</v>
      </c>
      <c r="B141" s="17"/>
      <c r="C141" s="327"/>
      <c r="D141" s="80">
        <v>-0.21299999999999999</v>
      </c>
      <c r="E141" s="81">
        <v>-2.4E-2</v>
      </c>
      <c r="F141" s="82" t="s">
        <v>595</v>
      </c>
      <c r="G141" s="318" t="s">
        <v>712</v>
      </c>
      <c r="H141" s="319" t="s">
        <v>595</v>
      </c>
      <c r="I141" s="320" t="s">
        <v>595</v>
      </c>
      <c r="J141" s="25">
        <v>6.0000000000000001E-3</v>
      </c>
    </row>
    <row r="142" spans="1:11" ht="35.049999999999997" customHeight="1" x14ac:dyDescent="0.3">
      <c r="A142" s="317" t="s">
        <v>695</v>
      </c>
      <c r="B142" s="17"/>
      <c r="C142" s="327"/>
      <c r="D142" s="80">
        <v>-0.21299999999999999</v>
      </c>
      <c r="E142" s="81">
        <v>-2.4E-2</v>
      </c>
      <c r="F142" s="82" t="s">
        <v>595</v>
      </c>
      <c r="G142" s="318" t="s">
        <v>712</v>
      </c>
      <c r="H142" s="319" t="s">
        <v>595</v>
      </c>
      <c r="I142" s="320" t="s">
        <v>595</v>
      </c>
      <c r="J142" s="25">
        <v>6.0000000000000001E-3</v>
      </c>
    </row>
    <row r="143" spans="1:11" ht="35.049999999999997" customHeight="1" x14ac:dyDescent="0.3">
      <c r="A143" s="317" t="s">
        <v>696</v>
      </c>
      <c r="B143" s="17"/>
      <c r="C143" s="327"/>
      <c r="D143" s="80">
        <v>-0.32100000000000001</v>
      </c>
      <c r="E143" s="81">
        <v>-0.03</v>
      </c>
      <c r="F143" s="82" t="s">
        <v>595</v>
      </c>
      <c r="G143" s="318">
        <v>8.69</v>
      </c>
      <c r="H143" s="319" t="s">
        <v>595</v>
      </c>
      <c r="I143" s="320" t="s">
        <v>595</v>
      </c>
      <c r="J143" s="25">
        <v>1.2E-2</v>
      </c>
    </row>
    <row r="144" spans="1:11" ht="35.049999999999997" customHeight="1" x14ac:dyDescent="0.3">
      <c r="A144" s="317" t="s">
        <v>877</v>
      </c>
      <c r="B144" s="17"/>
      <c r="C144" s="327"/>
      <c r="D144" s="80" t="s">
        <v>595</v>
      </c>
      <c r="E144" s="81" t="s">
        <v>595</v>
      </c>
      <c r="F144" s="82" t="s">
        <v>595</v>
      </c>
      <c r="G144" s="318">
        <v>0.11</v>
      </c>
      <c r="H144" s="319" t="s">
        <v>595</v>
      </c>
      <c r="I144" s="320" t="s">
        <v>595</v>
      </c>
      <c r="J144" s="26" t="s">
        <v>595</v>
      </c>
    </row>
    <row r="145" spans="1:10" ht="35.049999999999997" customHeight="1" x14ac:dyDescent="0.3">
      <c r="A145" s="317" t="s">
        <v>878</v>
      </c>
      <c r="B145" s="17"/>
      <c r="C145" s="327"/>
      <c r="D145" s="80" t="s">
        <v>595</v>
      </c>
      <c r="E145" s="81" t="s">
        <v>595</v>
      </c>
      <c r="F145" s="82" t="s">
        <v>595</v>
      </c>
      <c r="G145" s="319" t="s">
        <v>595</v>
      </c>
      <c r="H145" s="319" t="s">
        <v>595</v>
      </c>
      <c r="I145" s="320" t="s">
        <v>595</v>
      </c>
      <c r="J145" s="26" t="s">
        <v>595</v>
      </c>
    </row>
    <row r="146" spans="1:10" ht="35.049999999999997" customHeight="1" x14ac:dyDescent="0.3">
      <c r="A146" s="317" t="s">
        <v>879</v>
      </c>
      <c r="B146" s="17"/>
      <c r="C146" s="327"/>
      <c r="D146" s="80" t="s">
        <v>595</v>
      </c>
      <c r="E146" s="81" t="s">
        <v>595</v>
      </c>
      <c r="F146" s="82" t="s">
        <v>595</v>
      </c>
      <c r="G146" s="318">
        <v>0.03</v>
      </c>
      <c r="H146" s="319" t="s">
        <v>595</v>
      </c>
      <c r="I146" s="320" t="s">
        <v>595</v>
      </c>
      <c r="J146" s="26" t="s">
        <v>595</v>
      </c>
    </row>
    <row r="147" spans="1:10" ht="35.049999999999997" customHeight="1" x14ac:dyDescent="0.3">
      <c r="A147" s="317" t="s">
        <v>880</v>
      </c>
      <c r="B147" s="17"/>
      <c r="C147" s="327"/>
      <c r="D147" s="80" t="s">
        <v>595</v>
      </c>
      <c r="E147" s="81" t="s">
        <v>595</v>
      </c>
      <c r="F147" s="82" t="s">
        <v>595</v>
      </c>
      <c r="G147" s="318">
        <v>0.03</v>
      </c>
      <c r="H147" s="319" t="s">
        <v>595</v>
      </c>
      <c r="I147" s="320" t="s">
        <v>595</v>
      </c>
      <c r="J147" s="26" t="s">
        <v>595</v>
      </c>
    </row>
    <row r="148" spans="1:10" ht="35.049999999999997" customHeight="1" x14ac:dyDescent="0.3">
      <c r="A148" s="317" t="s">
        <v>881</v>
      </c>
      <c r="B148" s="17"/>
      <c r="C148" s="327"/>
      <c r="D148" s="80" t="s">
        <v>595</v>
      </c>
      <c r="E148" s="81" t="s">
        <v>595</v>
      </c>
      <c r="F148" s="82" t="s">
        <v>595</v>
      </c>
      <c r="G148" s="318">
        <v>0.03</v>
      </c>
      <c r="H148" s="319" t="s">
        <v>595</v>
      </c>
      <c r="I148" s="320" t="s">
        <v>595</v>
      </c>
      <c r="J148" s="26" t="s">
        <v>595</v>
      </c>
    </row>
    <row r="149" spans="1:10" ht="35.049999999999997" customHeight="1" x14ac:dyDescent="0.3">
      <c r="A149" s="317" t="s">
        <v>882</v>
      </c>
      <c r="B149" s="17"/>
      <c r="C149" s="327"/>
      <c r="D149" s="80" t="s">
        <v>595</v>
      </c>
      <c r="E149" s="81" t="s">
        <v>595</v>
      </c>
      <c r="F149" s="82" t="s">
        <v>595</v>
      </c>
      <c r="G149" s="318">
        <v>0.03</v>
      </c>
      <c r="H149" s="319" t="s">
        <v>595</v>
      </c>
      <c r="I149" s="320" t="s">
        <v>595</v>
      </c>
      <c r="J149" s="26" t="s">
        <v>595</v>
      </c>
    </row>
    <row r="150" spans="1:10" ht="35.049999999999997" customHeight="1" x14ac:dyDescent="0.3">
      <c r="A150" s="317" t="s">
        <v>883</v>
      </c>
      <c r="B150" s="17"/>
      <c r="C150" s="327"/>
      <c r="D150" s="80" t="s">
        <v>595</v>
      </c>
      <c r="E150" s="81" t="s">
        <v>595</v>
      </c>
      <c r="F150" s="82" t="s">
        <v>595</v>
      </c>
      <c r="G150" s="318">
        <v>0.03</v>
      </c>
      <c r="H150" s="319" t="s">
        <v>595</v>
      </c>
      <c r="I150" s="320" t="s">
        <v>595</v>
      </c>
      <c r="J150" s="26" t="s">
        <v>595</v>
      </c>
    </row>
    <row r="151" spans="1:10" ht="35.049999999999997" customHeight="1" x14ac:dyDescent="0.3">
      <c r="A151" s="317" t="s">
        <v>584</v>
      </c>
      <c r="B151" s="17"/>
      <c r="C151" s="327"/>
      <c r="D151" s="80" t="s">
        <v>595</v>
      </c>
      <c r="E151" s="81" t="s">
        <v>595</v>
      </c>
      <c r="F151" s="82" t="s">
        <v>595</v>
      </c>
      <c r="G151" s="319" t="s">
        <v>595</v>
      </c>
      <c r="H151" s="319" t="s">
        <v>595</v>
      </c>
      <c r="I151" s="320" t="s">
        <v>595</v>
      </c>
      <c r="J151" s="26" t="s">
        <v>595</v>
      </c>
    </row>
    <row r="152" spans="1:10" ht="35.049999999999997" customHeight="1" x14ac:dyDescent="0.3">
      <c r="A152" s="317" t="s">
        <v>884</v>
      </c>
      <c r="B152" s="17"/>
      <c r="C152" s="327"/>
      <c r="D152" s="80" t="s">
        <v>595</v>
      </c>
      <c r="E152" s="81" t="s">
        <v>595</v>
      </c>
      <c r="F152" s="82" t="s">
        <v>595</v>
      </c>
      <c r="G152" s="318">
        <v>0.03</v>
      </c>
      <c r="H152" s="318" t="s">
        <v>595</v>
      </c>
      <c r="I152" s="321" t="s">
        <v>595</v>
      </c>
      <c r="J152" s="25" t="s">
        <v>595</v>
      </c>
    </row>
    <row r="153" spans="1:10" ht="35.049999999999997" customHeight="1" x14ac:dyDescent="0.3">
      <c r="A153" s="317" t="s">
        <v>885</v>
      </c>
      <c r="B153" s="17"/>
      <c r="C153" s="327"/>
      <c r="D153" s="80" t="s">
        <v>595</v>
      </c>
      <c r="E153" s="81" t="s">
        <v>595</v>
      </c>
      <c r="F153" s="82" t="s">
        <v>595</v>
      </c>
      <c r="G153" s="318">
        <v>0.03</v>
      </c>
      <c r="H153" s="318" t="s">
        <v>595</v>
      </c>
      <c r="I153" s="321" t="s">
        <v>595</v>
      </c>
      <c r="J153" s="25" t="s">
        <v>595</v>
      </c>
    </row>
    <row r="154" spans="1:10" ht="35.049999999999997" customHeight="1" x14ac:dyDescent="0.3">
      <c r="A154" s="317" t="s">
        <v>886</v>
      </c>
      <c r="B154" s="17"/>
      <c r="C154" s="327"/>
      <c r="D154" s="80" t="s">
        <v>595</v>
      </c>
      <c r="E154" s="81" t="s">
        <v>595</v>
      </c>
      <c r="F154" s="82" t="s">
        <v>595</v>
      </c>
      <c r="G154" s="318">
        <v>0.03</v>
      </c>
      <c r="H154" s="318" t="s">
        <v>595</v>
      </c>
      <c r="I154" s="321" t="s">
        <v>595</v>
      </c>
      <c r="J154" s="25" t="s">
        <v>595</v>
      </c>
    </row>
    <row r="155" spans="1:10" ht="35.049999999999997" customHeight="1" x14ac:dyDescent="0.3">
      <c r="A155" s="317" t="s">
        <v>887</v>
      </c>
      <c r="B155" s="17"/>
      <c r="C155" s="327"/>
      <c r="D155" s="80" t="s">
        <v>595</v>
      </c>
      <c r="E155" s="81" t="s">
        <v>595</v>
      </c>
      <c r="F155" s="82" t="s">
        <v>595</v>
      </c>
      <c r="G155" s="318">
        <v>0.03</v>
      </c>
      <c r="H155" s="318" t="s">
        <v>595</v>
      </c>
      <c r="I155" s="321" t="s">
        <v>595</v>
      </c>
      <c r="J155" s="25" t="s">
        <v>595</v>
      </c>
    </row>
    <row r="156" spans="1:10" ht="35.049999999999997" customHeight="1" x14ac:dyDescent="0.3">
      <c r="A156" s="317" t="s">
        <v>888</v>
      </c>
      <c r="B156" s="17"/>
      <c r="C156" s="327"/>
      <c r="D156" s="80" t="s">
        <v>595</v>
      </c>
      <c r="E156" s="81" t="s">
        <v>595</v>
      </c>
      <c r="F156" s="82" t="s">
        <v>595</v>
      </c>
      <c r="G156" s="318">
        <v>0.03</v>
      </c>
      <c r="H156" s="318" t="s">
        <v>595</v>
      </c>
      <c r="I156" s="321" t="s">
        <v>595</v>
      </c>
      <c r="J156" s="25" t="s">
        <v>595</v>
      </c>
    </row>
    <row r="157" spans="1:10" ht="35.049999999999997" customHeight="1" x14ac:dyDescent="0.3">
      <c r="A157" s="317" t="s">
        <v>889</v>
      </c>
      <c r="B157" s="17"/>
      <c r="C157" s="327"/>
      <c r="D157" s="80" t="s">
        <v>595</v>
      </c>
      <c r="E157" s="81" t="s">
        <v>595</v>
      </c>
      <c r="F157" s="82" t="s">
        <v>595</v>
      </c>
      <c r="G157" s="318">
        <v>0.03</v>
      </c>
      <c r="H157" s="318" t="s">
        <v>595</v>
      </c>
      <c r="I157" s="321" t="s">
        <v>595</v>
      </c>
      <c r="J157" s="25" t="s">
        <v>595</v>
      </c>
    </row>
    <row r="158" spans="1:10" ht="35.049999999999997" customHeight="1" x14ac:dyDescent="0.3">
      <c r="A158" s="317" t="s">
        <v>890</v>
      </c>
      <c r="B158" s="17"/>
      <c r="C158" s="327"/>
      <c r="D158" s="80" t="s">
        <v>595</v>
      </c>
      <c r="E158" s="81" t="s">
        <v>595</v>
      </c>
      <c r="F158" s="82" t="s">
        <v>595</v>
      </c>
      <c r="G158" s="318">
        <v>0.03</v>
      </c>
      <c r="H158" s="318" t="s">
        <v>595</v>
      </c>
      <c r="I158" s="321" t="s">
        <v>595</v>
      </c>
      <c r="J158" s="25" t="s">
        <v>595</v>
      </c>
    </row>
    <row r="159" spans="1:10" ht="35.049999999999997" customHeight="1" x14ac:dyDescent="0.3">
      <c r="A159" s="317" t="s">
        <v>891</v>
      </c>
      <c r="B159" s="17"/>
      <c r="C159" s="327"/>
      <c r="D159" s="80" t="s">
        <v>595</v>
      </c>
      <c r="E159" s="81" t="s">
        <v>595</v>
      </c>
      <c r="F159" s="82" t="s">
        <v>595</v>
      </c>
      <c r="G159" s="318">
        <v>0.03</v>
      </c>
      <c r="H159" s="318" t="s">
        <v>595</v>
      </c>
      <c r="I159" s="321" t="s">
        <v>595</v>
      </c>
      <c r="J159" s="25" t="s">
        <v>595</v>
      </c>
    </row>
    <row r="160" spans="1:10" ht="35.049999999999997" customHeight="1" x14ac:dyDescent="0.3">
      <c r="A160" s="317" t="s">
        <v>892</v>
      </c>
      <c r="B160" s="17"/>
      <c r="C160" s="327"/>
      <c r="D160" s="80" t="s">
        <v>595</v>
      </c>
      <c r="E160" s="81" t="s">
        <v>595</v>
      </c>
      <c r="F160" s="82" t="s">
        <v>595</v>
      </c>
      <c r="G160" s="318">
        <v>0.03</v>
      </c>
      <c r="H160" s="318" t="s">
        <v>595</v>
      </c>
      <c r="I160" s="321" t="s">
        <v>595</v>
      </c>
      <c r="J160" s="25" t="s">
        <v>595</v>
      </c>
    </row>
    <row r="161" spans="1:10" ht="35.049999999999997" customHeight="1" x14ac:dyDescent="0.3">
      <c r="A161" s="317" t="s">
        <v>893</v>
      </c>
      <c r="B161" s="17"/>
      <c r="C161" s="327"/>
      <c r="D161" s="80" t="s">
        <v>595</v>
      </c>
      <c r="E161" s="81" t="s">
        <v>595</v>
      </c>
      <c r="F161" s="82" t="s">
        <v>595</v>
      </c>
      <c r="G161" s="318">
        <v>0.03</v>
      </c>
      <c r="H161" s="318" t="s">
        <v>595</v>
      </c>
      <c r="I161" s="321" t="s">
        <v>595</v>
      </c>
      <c r="J161" s="25" t="s">
        <v>595</v>
      </c>
    </row>
    <row r="162" spans="1:10" ht="35.049999999999997" customHeight="1" x14ac:dyDescent="0.3">
      <c r="A162" s="317" t="s">
        <v>894</v>
      </c>
      <c r="B162" s="17"/>
      <c r="C162" s="327"/>
      <c r="D162" s="80" t="s">
        <v>595</v>
      </c>
      <c r="E162" s="81" t="s">
        <v>595</v>
      </c>
      <c r="F162" s="82" t="s">
        <v>595</v>
      </c>
      <c r="G162" s="318">
        <v>0.03</v>
      </c>
      <c r="H162" s="318" t="s">
        <v>595</v>
      </c>
      <c r="I162" s="321" t="s">
        <v>595</v>
      </c>
      <c r="J162" s="25" t="s">
        <v>595</v>
      </c>
    </row>
    <row r="163" spans="1:10" ht="35.049999999999997" customHeight="1" x14ac:dyDescent="0.3">
      <c r="A163" s="317" t="s">
        <v>895</v>
      </c>
      <c r="B163" s="17"/>
      <c r="C163" s="327"/>
      <c r="D163" s="80" t="s">
        <v>595</v>
      </c>
      <c r="E163" s="81" t="s">
        <v>595</v>
      </c>
      <c r="F163" s="82" t="s">
        <v>595</v>
      </c>
      <c r="G163" s="318">
        <v>0.03</v>
      </c>
      <c r="H163" s="318" t="s">
        <v>595</v>
      </c>
      <c r="I163" s="321" t="s">
        <v>595</v>
      </c>
      <c r="J163" s="25" t="s">
        <v>595</v>
      </c>
    </row>
    <row r="164" spans="1:10" ht="35.049999999999997" customHeight="1" x14ac:dyDescent="0.3">
      <c r="A164" s="317" t="s">
        <v>896</v>
      </c>
      <c r="B164" s="17"/>
      <c r="C164" s="327"/>
      <c r="D164" s="80" t="s">
        <v>595</v>
      </c>
      <c r="E164" s="81" t="s">
        <v>595</v>
      </c>
      <c r="F164" s="82" t="s">
        <v>595</v>
      </c>
      <c r="G164" s="318">
        <v>0.03</v>
      </c>
      <c r="H164" s="318" t="s">
        <v>595</v>
      </c>
      <c r="I164" s="321" t="s">
        <v>595</v>
      </c>
      <c r="J164" s="25" t="s">
        <v>595</v>
      </c>
    </row>
    <row r="165" spans="1:10" ht="35.049999999999997" customHeight="1" x14ac:dyDescent="0.3">
      <c r="A165" s="317" t="s">
        <v>897</v>
      </c>
      <c r="B165" s="17"/>
      <c r="C165" s="327"/>
      <c r="D165" s="80" t="s">
        <v>595</v>
      </c>
      <c r="E165" s="81" t="s">
        <v>595</v>
      </c>
      <c r="F165" s="82" t="s">
        <v>595</v>
      </c>
      <c r="G165" s="318">
        <v>0.03</v>
      </c>
      <c r="H165" s="318" t="s">
        <v>595</v>
      </c>
      <c r="I165" s="321" t="s">
        <v>595</v>
      </c>
      <c r="J165" s="25" t="s">
        <v>595</v>
      </c>
    </row>
    <row r="166" spans="1:10" ht="35.049999999999997" customHeight="1" x14ac:dyDescent="0.3">
      <c r="A166" s="317" t="s">
        <v>898</v>
      </c>
      <c r="B166" s="17"/>
      <c r="C166" s="327"/>
      <c r="D166" s="80" t="s">
        <v>595</v>
      </c>
      <c r="E166" s="81" t="s">
        <v>595</v>
      </c>
      <c r="F166" s="82" t="s">
        <v>595</v>
      </c>
      <c r="G166" s="318">
        <v>0.03</v>
      </c>
      <c r="H166" s="318" t="s">
        <v>595</v>
      </c>
      <c r="I166" s="321" t="s">
        <v>595</v>
      </c>
      <c r="J166" s="25" t="s">
        <v>595</v>
      </c>
    </row>
    <row r="167" spans="1:10" ht="35.049999999999997" customHeight="1" x14ac:dyDescent="0.3">
      <c r="A167" s="317" t="s">
        <v>585</v>
      </c>
      <c r="B167" s="17"/>
      <c r="C167" s="327"/>
      <c r="D167" s="83" t="s">
        <v>595</v>
      </c>
      <c r="E167" s="84" t="s">
        <v>595</v>
      </c>
      <c r="F167" s="82" t="s">
        <v>595</v>
      </c>
      <c r="G167" s="319" t="s">
        <v>595</v>
      </c>
      <c r="H167" s="319" t="s">
        <v>595</v>
      </c>
      <c r="I167" s="320" t="s">
        <v>595</v>
      </c>
      <c r="J167" s="26" t="s">
        <v>595</v>
      </c>
    </row>
    <row r="168" spans="1:10" ht="35.049999999999997" customHeight="1" x14ac:dyDescent="0.3">
      <c r="A168" s="317" t="s">
        <v>697</v>
      </c>
      <c r="B168" s="17"/>
      <c r="C168" s="327"/>
      <c r="D168" s="80" t="s">
        <v>595</v>
      </c>
      <c r="E168" s="81" t="s">
        <v>595</v>
      </c>
      <c r="F168" s="82" t="s">
        <v>595</v>
      </c>
      <c r="G168" s="318" t="s">
        <v>712</v>
      </c>
      <c r="H168" s="319" t="s">
        <v>595</v>
      </c>
      <c r="I168" s="320" t="s">
        <v>595</v>
      </c>
      <c r="J168" s="26" t="s">
        <v>595</v>
      </c>
    </row>
    <row r="169" spans="1:10" ht="35.049999999999997" customHeight="1" x14ac:dyDescent="0.3">
      <c r="A169" s="317" t="s">
        <v>698</v>
      </c>
      <c r="B169" s="17"/>
      <c r="C169" s="327"/>
      <c r="D169" s="80" t="s">
        <v>595</v>
      </c>
      <c r="E169" s="81" t="s">
        <v>595</v>
      </c>
      <c r="F169" s="82" t="s">
        <v>595</v>
      </c>
      <c r="G169" s="318" t="s">
        <v>712</v>
      </c>
      <c r="H169" s="319" t="s">
        <v>595</v>
      </c>
      <c r="I169" s="320" t="s">
        <v>595</v>
      </c>
      <c r="J169" s="26" t="s">
        <v>595</v>
      </c>
    </row>
    <row r="170" spans="1:10" ht="35.049999999999997" customHeight="1" x14ac:dyDescent="0.3">
      <c r="A170" s="317" t="s">
        <v>699</v>
      </c>
      <c r="B170" s="17"/>
      <c r="C170" s="327"/>
      <c r="D170" s="80" t="s">
        <v>595</v>
      </c>
      <c r="E170" s="81" t="s">
        <v>595</v>
      </c>
      <c r="F170" s="82" t="s">
        <v>595</v>
      </c>
      <c r="G170" s="318" t="s">
        <v>712</v>
      </c>
      <c r="H170" s="319" t="s">
        <v>595</v>
      </c>
      <c r="I170" s="320" t="s">
        <v>595</v>
      </c>
      <c r="J170" s="25" t="s">
        <v>595</v>
      </c>
    </row>
    <row r="171" spans="1:10" ht="35.049999999999997" customHeight="1" x14ac:dyDescent="0.3">
      <c r="A171" s="317" t="s">
        <v>700</v>
      </c>
      <c r="B171" s="17"/>
      <c r="C171" s="327"/>
      <c r="D171" s="80" t="s">
        <v>595</v>
      </c>
      <c r="E171" s="81" t="s">
        <v>595</v>
      </c>
      <c r="F171" s="82" t="s">
        <v>595</v>
      </c>
      <c r="G171" s="318" t="s">
        <v>712</v>
      </c>
      <c r="H171" s="319" t="s">
        <v>595</v>
      </c>
      <c r="I171" s="320" t="s">
        <v>595</v>
      </c>
      <c r="J171" s="25" t="s">
        <v>595</v>
      </c>
    </row>
    <row r="172" spans="1:10" ht="35.049999999999997" customHeight="1" x14ac:dyDescent="0.3">
      <c r="A172" s="317" t="s">
        <v>701</v>
      </c>
      <c r="B172" s="17"/>
      <c r="C172" s="327"/>
      <c r="D172" s="80" t="s">
        <v>595</v>
      </c>
      <c r="E172" s="81" t="s">
        <v>595</v>
      </c>
      <c r="F172" s="82" t="s">
        <v>595</v>
      </c>
      <c r="G172" s="318" t="s">
        <v>712</v>
      </c>
      <c r="H172" s="319" t="s">
        <v>595</v>
      </c>
      <c r="I172" s="320" t="s">
        <v>595</v>
      </c>
      <c r="J172" s="25" t="s">
        <v>595</v>
      </c>
    </row>
    <row r="173" spans="1:10" ht="35.049999999999997" customHeight="1" x14ac:dyDescent="0.3">
      <c r="A173" s="317" t="s">
        <v>899</v>
      </c>
      <c r="B173" s="17"/>
      <c r="C173" s="327"/>
      <c r="D173" s="80" t="s">
        <v>712</v>
      </c>
      <c r="E173" s="81" t="s">
        <v>712</v>
      </c>
      <c r="F173" s="82" t="s">
        <v>712</v>
      </c>
      <c r="G173" s="318">
        <v>0.11</v>
      </c>
      <c r="H173" s="319" t="s">
        <v>595</v>
      </c>
      <c r="I173" s="320" t="s">
        <v>595</v>
      </c>
      <c r="J173" s="26" t="s">
        <v>595</v>
      </c>
    </row>
    <row r="174" spans="1:10" ht="35.049999999999997" customHeight="1" x14ac:dyDescent="0.3">
      <c r="A174" s="317" t="s">
        <v>900</v>
      </c>
      <c r="B174" s="17"/>
      <c r="C174" s="327"/>
      <c r="D174" s="80" t="s">
        <v>712</v>
      </c>
      <c r="E174" s="81" t="s">
        <v>712</v>
      </c>
      <c r="F174" s="82" t="s">
        <v>712</v>
      </c>
      <c r="G174" s="319" t="s">
        <v>595</v>
      </c>
      <c r="H174" s="319" t="s">
        <v>595</v>
      </c>
      <c r="I174" s="320" t="s">
        <v>595</v>
      </c>
      <c r="J174" s="26" t="s">
        <v>595</v>
      </c>
    </row>
    <row r="175" spans="1:10" ht="35.049999999999997" customHeight="1" x14ac:dyDescent="0.3">
      <c r="A175" s="317" t="s">
        <v>901</v>
      </c>
      <c r="B175" s="17"/>
      <c r="C175" s="327"/>
      <c r="D175" s="80" t="s">
        <v>712</v>
      </c>
      <c r="E175" s="81" t="s">
        <v>712</v>
      </c>
      <c r="F175" s="82" t="s">
        <v>712</v>
      </c>
      <c r="G175" s="318">
        <v>0.03</v>
      </c>
      <c r="H175" s="319" t="s">
        <v>595</v>
      </c>
      <c r="I175" s="320" t="s">
        <v>595</v>
      </c>
      <c r="J175" s="26" t="s">
        <v>595</v>
      </c>
    </row>
    <row r="176" spans="1:10" ht="35.049999999999997" customHeight="1" x14ac:dyDescent="0.3">
      <c r="A176" s="317" t="s">
        <v>902</v>
      </c>
      <c r="B176" s="17"/>
      <c r="C176" s="327"/>
      <c r="D176" s="80" t="s">
        <v>712</v>
      </c>
      <c r="E176" s="81" t="s">
        <v>712</v>
      </c>
      <c r="F176" s="82" t="s">
        <v>712</v>
      </c>
      <c r="G176" s="318">
        <v>0.03</v>
      </c>
      <c r="H176" s="319" t="s">
        <v>595</v>
      </c>
      <c r="I176" s="320" t="s">
        <v>595</v>
      </c>
      <c r="J176" s="26" t="s">
        <v>595</v>
      </c>
    </row>
    <row r="177" spans="1:10" ht="35.049999999999997" customHeight="1" x14ac:dyDescent="0.3">
      <c r="A177" s="317" t="s">
        <v>903</v>
      </c>
      <c r="B177" s="17"/>
      <c r="C177" s="327"/>
      <c r="D177" s="80" t="s">
        <v>712</v>
      </c>
      <c r="E177" s="81" t="s">
        <v>712</v>
      </c>
      <c r="F177" s="82" t="s">
        <v>712</v>
      </c>
      <c r="G177" s="318">
        <v>0.03</v>
      </c>
      <c r="H177" s="319" t="s">
        <v>595</v>
      </c>
      <c r="I177" s="320" t="s">
        <v>595</v>
      </c>
      <c r="J177" s="26" t="s">
        <v>595</v>
      </c>
    </row>
    <row r="178" spans="1:10" ht="35.049999999999997" customHeight="1" x14ac:dyDescent="0.3">
      <c r="A178" s="317" t="s">
        <v>904</v>
      </c>
      <c r="B178" s="17"/>
      <c r="C178" s="327"/>
      <c r="D178" s="80" t="s">
        <v>712</v>
      </c>
      <c r="E178" s="81" t="s">
        <v>712</v>
      </c>
      <c r="F178" s="82" t="s">
        <v>712</v>
      </c>
      <c r="G178" s="318">
        <v>0.03</v>
      </c>
      <c r="H178" s="319" t="s">
        <v>595</v>
      </c>
      <c r="I178" s="320" t="s">
        <v>595</v>
      </c>
      <c r="J178" s="26" t="s">
        <v>595</v>
      </c>
    </row>
    <row r="179" spans="1:10" ht="35.049999999999997" customHeight="1" x14ac:dyDescent="0.3">
      <c r="A179" s="317" t="s">
        <v>905</v>
      </c>
      <c r="B179" s="17"/>
      <c r="C179" s="327"/>
      <c r="D179" s="80" t="s">
        <v>712</v>
      </c>
      <c r="E179" s="81" t="s">
        <v>712</v>
      </c>
      <c r="F179" s="82" t="s">
        <v>712</v>
      </c>
      <c r="G179" s="318">
        <v>0.03</v>
      </c>
      <c r="H179" s="319" t="s">
        <v>595</v>
      </c>
      <c r="I179" s="320" t="s">
        <v>595</v>
      </c>
      <c r="J179" s="26" t="s">
        <v>595</v>
      </c>
    </row>
    <row r="180" spans="1:10" ht="35.049999999999997" customHeight="1" x14ac:dyDescent="0.3">
      <c r="A180" s="317" t="s">
        <v>586</v>
      </c>
      <c r="B180" s="17"/>
      <c r="C180" s="327"/>
      <c r="D180" s="80" t="s">
        <v>712</v>
      </c>
      <c r="E180" s="81" t="s">
        <v>712</v>
      </c>
      <c r="F180" s="82" t="s">
        <v>712</v>
      </c>
      <c r="G180" s="319" t="s">
        <v>595</v>
      </c>
      <c r="H180" s="319" t="s">
        <v>595</v>
      </c>
      <c r="I180" s="320" t="s">
        <v>595</v>
      </c>
      <c r="J180" s="26" t="s">
        <v>595</v>
      </c>
    </row>
    <row r="181" spans="1:10" ht="35.049999999999997" customHeight="1" x14ac:dyDescent="0.3">
      <c r="A181" s="317" t="s">
        <v>906</v>
      </c>
      <c r="B181" s="17"/>
      <c r="C181" s="327"/>
      <c r="D181" s="80" t="s">
        <v>712</v>
      </c>
      <c r="E181" s="81" t="s">
        <v>712</v>
      </c>
      <c r="F181" s="82" t="s">
        <v>712</v>
      </c>
      <c r="G181" s="318">
        <v>0.03</v>
      </c>
      <c r="H181" s="318" t="s">
        <v>712</v>
      </c>
      <c r="I181" s="321" t="s">
        <v>712</v>
      </c>
      <c r="J181" s="25" t="s">
        <v>712</v>
      </c>
    </row>
    <row r="182" spans="1:10" ht="35.049999999999997" customHeight="1" x14ac:dyDescent="0.3">
      <c r="A182" s="317" t="s">
        <v>907</v>
      </c>
      <c r="B182" s="17"/>
      <c r="C182" s="327"/>
      <c r="D182" s="80" t="s">
        <v>712</v>
      </c>
      <c r="E182" s="81" t="s">
        <v>712</v>
      </c>
      <c r="F182" s="82" t="s">
        <v>712</v>
      </c>
      <c r="G182" s="318">
        <v>0.03</v>
      </c>
      <c r="H182" s="318" t="s">
        <v>712</v>
      </c>
      <c r="I182" s="321" t="s">
        <v>712</v>
      </c>
      <c r="J182" s="25" t="s">
        <v>712</v>
      </c>
    </row>
    <row r="183" spans="1:10" ht="35.049999999999997" customHeight="1" x14ac:dyDescent="0.3">
      <c r="A183" s="317" t="s">
        <v>908</v>
      </c>
      <c r="B183" s="17"/>
      <c r="C183" s="327"/>
      <c r="D183" s="80" t="s">
        <v>712</v>
      </c>
      <c r="E183" s="81" t="s">
        <v>712</v>
      </c>
      <c r="F183" s="82" t="s">
        <v>712</v>
      </c>
      <c r="G183" s="318">
        <v>0.03</v>
      </c>
      <c r="H183" s="318" t="s">
        <v>712</v>
      </c>
      <c r="I183" s="321" t="s">
        <v>712</v>
      </c>
      <c r="J183" s="25" t="s">
        <v>712</v>
      </c>
    </row>
    <row r="184" spans="1:10" ht="35.049999999999997" customHeight="1" x14ac:dyDescent="0.3">
      <c r="A184" s="317" t="s">
        <v>909</v>
      </c>
      <c r="B184" s="17"/>
      <c r="C184" s="327"/>
      <c r="D184" s="80" t="s">
        <v>712</v>
      </c>
      <c r="E184" s="81" t="s">
        <v>712</v>
      </c>
      <c r="F184" s="82" t="s">
        <v>712</v>
      </c>
      <c r="G184" s="318">
        <v>0.03</v>
      </c>
      <c r="H184" s="318" t="s">
        <v>712</v>
      </c>
      <c r="I184" s="321" t="s">
        <v>712</v>
      </c>
      <c r="J184" s="25" t="s">
        <v>712</v>
      </c>
    </row>
    <row r="185" spans="1:10" ht="35.049999999999997" customHeight="1" x14ac:dyDescent="0.3">
      <c r="A185" s="317" t="s">
        <v>910</v>
      </c>
      <c r="B185" s="17"/>
      <c r="C185" s="327"/>
      <c r="D185" s="80" t="s">
        <v>712</v>
      </c>
      <c r="E185" s="81" t="s">
        <v>712</v>
      </c>
      <c r="F185" s="82" t="s">
        <v>712</v>
      </c>
      <c r="G185" s="318">
        <v>0.03</v>
      </c>
      <c r="H185" s="318" t="s">
        <v>712</v>
      </c>
      <c r="I185" s="321" t="s">
        <v>712</v>
      </c>
      <c r="J185" s="25" t="s">
        <v>712</v>
      </c>
    </row>
    <row r="186" spans="1:10" ht="35.049999999999997" customHeight="1" x14ac:dyDescent="0.3">
      <c r="A186" s="317" t="s">
        <v>911</v>
      </c>
      <c r="B186" s="17"/>
      <c r="C186" s="327"/>
      <c r="D186" s="80" t="s">
        <v>712</v>
      </c>
      <c r="E186" s="81" t="s">
        <v>712</v>
      </c>
      <c r="F186" s="82" t="s">
        <v>712</v>
      </c>
      <c r="G186" s="318">
        <v>0.03</v>
      </c>
      <c r="H186" s="318" t="s">
        <v>712</v>
      </c>
      <c r="I186" s="321" t="s">
        <v>712</v>
      </c>
      <c r="J186" s="25" t="s">
        <v>712</v>
      </c>
    </row>
    <row r="187" spans="1:10" ht="35.049999999999997" customHeight="1" x14ac:dyDescent="0.3">
      <c r="A187" s="317" t="s">
        <v>912</v>
      </c>
      <c r="B187" s="17"/>
      <c r="C187" s="327"/>
      <c r="D187" s="80" t="s">
        <v>712</v>
      </c>
      <c r="E187" s="81" t="s">
        <v>712</v>
      </c>
      <c r="F187" s="82" t="s">
        <v>712</v>
      </c>
      <c r="G187" s="318">
        <v>0.03</v>
      </c>
      <c r="H187" s="318" t="s">
        <v>712</v>
      </c>
      <c r="I187" s="321" t="s">
        <v>712</v>
      </c>
      <c r="J187" s="25" t="s">
        <v>712</v>
      </c>
    </row>
    <row r="188" spans="1:10" ht="35.049999999999997" customHeight="1" x14ac:dyDescent="0.3">
      <c r="A188" s="317" t="s">
        <v>913</v>
      </c>
      <c r="B188" s="17"/>
      <c r="C188" s="327"/>
      <c r="D188" s="80" t="s">
        <v>712</v>
      </c>
      <c r="E188" s="81" t="s">
        <v>712</v>
      </c>
      <c r="F188" s="82" t="s">
        <v>712</v>
      </c>
      <c r="G188" s="318">
        <v>0.03</v>
      </c>
      <c r="H188" s="318" t="s">
        <v>712</v>
      </c>
      <c r="I188" s="321" t="s">
        <v>712</v>
      </c>
      <c r="J188" s="25" t="s">
        <v>712</v>
      </c>
    </row>
    <row r="189" spans="1:10" ht="35.049999999999997" customHeight="1" x14ac:dyDescent="0.3">
      <c r="A189" s="317" t="s">
        <v>914</v>
      </c>
      <c r="B189" s="17"/>
      <c r="C189" s="327"/>
      <c r="D189" s="80" t="s">
        <v>712</v>
      </c>
      <c r="E189" s="81" t="s">
        <v>712</v>
      </c>
      <c r="F189" s="82" t="s">
        <v>712</v>
      </c>
      <c r="G189" s="318">
        <v>0.03</v>
      </c>
      <c r="H189" s="318" t="s">
        <v>712</v>
      </c>
      <c r="I189" s="321" t="s">
        <v>712</v>
      </c>
      <c r="J189" s="25" t="s">
        <v>712</v>
      </c>
    </row>
    <row r="190" spans="1:10" ht="35.049999999999997" customHeight="1" x14ac:dyDescent="0.3">
      <c r="A190" s="317" t="s">
        <v>915</v>
      </c>
      <c r="B190" s="17"/>
      <c r="C190" s="327"/>
      <c r="D190" s="80" t="s">
        <v>712</v>
      </c>
      <c r="E190" s="81" t="s">
        <v>712</v>
      </c>
      <c r="F190" s="82" t="s">
        <v>712</v>
      </c>
      <c r="G190" s="318">
        <v>0.03</v>
      </c>
      <c r="H190" s="318" t="s">
        <v>712</v>
      </c>
      <c r="I190" s="321" t="s">
        <v>712</v>
      </c>
      <c r="J190" s="25" t="s">
        <v>712</v>
      </c>
    </row>
    <row r="191" spans="1:10" ht="35.049999999999997" customHeight="1" x14ac:dyDescent="0.3">
      <c r="A191" s="317" t="s">
        <v>916</v>
      </c>
      <c r="B191" s="17"/>
      <c r="C191" s="327"/>
      <c r="D191" s="80" t="s">
        <v>712</v>
      </c>
      <c r="E191" s="81" t="s">
        <v>712</v>
      </c>
      <c r="F191" s="82" t="s">
        <v>712</v>
      </c>
      <c r="G191" s="318">
        <v>0.03</v>
      </c>
      <c r="H191" s="318" t="s">
        <v>712</v>
      </c>
      <c r="I191" s="321" t="s">
        <v>712</v>
      </c>
      <c r="J191" s="25" t="s">
        <v>712</v>
      </c>
    </row>
    <row r="192" spans="1:10" ht="35.049999999999997" customHeight="1" x14ac:dyDescent="0.3">
      <c r="A192" s="317" t="s">
        <v>917</v>
      </c>
      <c r="B192" s="17"/>
      <c r="C192" s="327"/>
      <c r="D192" s="80" t="s">
        <v>712</v>
      </c>
      <c r="E192" s="81" t="s">
        <v>712</v>
      </c>
      <c r="F192" s="82" t="s">
        <v>712</v>
      </c>
      <c r="G192" s="318">
        <v>0.03</v>
      </c>
      <c r="H192" s="318" t="s">
        <v>712</v>
      </c>
      <c r="I192" s="321" t="s">
        <v>712</v>
      </c>
      <c r="J192" s="25" t="s">
        <v>712</v>
      </c>
    </row>
    <row r="193" spans="1:10" ht="35.049999999999997" customHeight="1" x14ac:dyDescent="0.3">
      <c r="A193" s="317" t="s">
        <v>918</v>
      </c>
      <c r="B193" s="17"/>
      <c r="C193" s="327"/>
      <c r="D193" s="80" t="s">
        <v>712</v>
      </c>
      <c r="E193" s="81" t="s">
        <v>712</v>
      </c>
      <c r="F193" s="82" t="s">
        <v>712</v>
      </c>
      <c r="G193" s="318">
        <v>0.03</v>
      </c>
      <c r="H193" s="318" t="s">
        <v>712</v>
      </c>
      <c r="I193" s="321" t="s">
        <v>712</v>
      </c>
      <c r="J193" s="25" t="s">
        <v>712</v>
      </c>
    </row>
    <row r="194" spans="1:10" ht="35.049999999999997" customHeight="1" x14ac:dyDescent="0.3">
      <c r="A194" s="317" t="s">
        <v>919</v>
      </c>
      <c r="B194" s="17"/>
      <c r="C194" s="327"/>
      <c r="D194" s="80" t="s">
        <v>712</v>
      </c>
      <c r="E194" s="81" t="s">
        <v>712</v>
      </c>
      <c r="F194" s="82" t="s">
        <v>712</v>
      </c>
      <c r="G194" s="318">
        <v>0.03</v>
      </c>
      <c r="H194" s="318" t="s">
        <v>712</v>
      </c>
      <c r="I194" s="321" t="s">
        <v>712</v>
      </c>
      <c r="J194" s="25" t="s">
        <v>712</v>
      </c>
    </row>
    <row r="195" spans="1:10" ht="35.049999999999997" customHeight="1" x14ac:dyDescent="0.3">
      <c r="A195" s="317" t="s">
        <v>920</v>
      </c>
      <c r="B195" s="17"/>
      <c r="C195" s="327"/>
      <c r="D195" s="80" t="s">
        <v>712</v>
      </c>
      <c r="E195" s="81" t="s">
        <v>712</v>
      </c>
      <c r="F195" s="82" t="s">
        <v>712</v>
      </c>
      <c r="G195" s="318">
        <v>0.03</v>
      </c>
      <c r="H195" s="318" t="s">
        <v>712</v>
      </c>
      <c r="I195" s="321" t="s">
        <v>712</v>
      </c>
      <c r="J195" s="25" t="s">
        <v>712</v>
      </c>
    </row>
    <row r="196" spans="1:10" ht="35.049999999999997" customHeight="1" x14ac:dyDescent="0.3">
      <c r="A196" s="317" t="s">
        <v>587</v>
      </c>
      <c r="B196" s="17"/>
      <c r="C196" s="327"/>
      <c r="D196" s="83" t="s">
        <v>712</v>
      </c>
      <c r="E196" s="84" t="s">
        <v>712</v>
      </c>
      <c r="F196" s="82" t="s">
        <v>712</v>
      </c>
      <c r="G196" s="319" t="s">
        <v>595</v>
      </c>
      <c r="H196" s="319" t="s">
        <v>595</v>
      </c>
      <c r="I196" s="320" t="s">
        <v>595</v>
      </c>
      <c r="J196" s="26" t="s">
        <v>595</v>
      </c>
    </row>
    <row r="197" spans="1:10" ht="35.049999999999997" customHeight="1" x14ac:dyDescent="0.3">
      <c r="A197" s="317" t="s">
        <v>702</v>
      </c>
      <c r="B197" s="17"/>
      <c r="C197" s="327"/>
      <c r="D197" s="80" t="s">
        <v>712</v>
      </c>
      <c r="E197" s="81" t="s">
        <v>712</v>
      </c>
      <c r="F197" s="82" t="s">
        <v>712</v>
      </c>
      <c r="G197" s="318" t="s">
        <v>712</v>
      </c>
      <c r="H197" s="319" t="s">
        <v>595</v>
      </c>
      <c r="I197" s="320" t="s">
        <v>595</v>
      </c>
      <c r="J197" s="26" t="s">
        <v>595</v>
      </c>
    </row>
    <row r="198" spans="1:10" ht="35.049999999999997" customHeight="1" x14ac:dyDescent="0.3">
      <c r="A198" s="317" t="s">
        <v>703</v>
      </c>
      <c r="B198" s="17"/>
      <c r="C198" s="327"/>
      <c r="D198" s="80" t="s">
        <v>712</v>
      </c>
      <c r="E198" s="81" t="s">
        <v>712</v>
      </c>
      <c r="F198" s="82" t="s">
        <v>712</v>
      </c>
      <c r="G198" s="318" t="s">
        <v>712</v>
      </c>
      <c r="H198" s="319" t="s">
        <v>595</v>
      </c>
      <c r="I198" s="320" t="s">
        <v>595</v>
      </c>
      <c r="J198" s="26" t="s">
        <v>595</v>
      </c>
    </row>
    <row r="199" spans="1:10" ht="35.049999999999997" customHeight="1" x14ac:dyDescent="0.3">
      <c r="A199" s="317" t="s">
        <v>704</v>
      </c>
      <c r="B199" s="17"/>
      <c r="C199" s="327"/>
      <c r="D199" s="80" t="s">
        <v>712</v>
      </c>
      <c r="E199" s="81" t="s">
        <v>712</v>
      </c>
      <c r="F199" s="82" t="s">
        <v>712</v>
      </c>
      <c r="G199" s="318" t="s">
        <v>712</v>
      </c>
      <c r="H199" s="319" t="s">
        <v>595</v>
      </c>
      <c r="I199" s="320" t="s">
        <v>595</v>
      </c>
      <c r="J199" s="25" t="s">
        <v>712</v>
      </c>
    </row>
    <row r="200" spans="1:10" ht="35.049999999999997" customHeight="1" x14ac:dyDescent="0.3">
      <c r="A200" s="317" t="s">
        <v>705</v>
      </c>
      <c r="B200" s="17"/>
      <c r="C200" s="327"/>
      <c r="D200" s="80" t="s">
        <v>712</v>
      </c>
      <c r="E200" s="81" t="s">
        <v>712</v>
      </c>
      <c r="F200" s="82" t="s">
        <v>712</v>
      </c>
      <c r="G200" s="318" t="s">
        <v>712</v>
      </c>
      <c r="H200" s="319" t="s">
        <v>595</v>
      </c>
      <c r="I200" s="320" t="s">
        <v>595</v>
      </c>
      <c r="J200" s="25" t="s">
        <v>712</v>
      </c>
    </row>
    <row r="201" spans="1:10" ht="35.049999999999997" customHeight="1" x14ac:dyDescent="0.3">
      <c r="A201" s="317" t="s">
        <v>706</v>
      </c>
      <c r="B201" s="17"/>
      <c r="C201" s="327"/>
      <c r="D201" s="80" t="s">
        <v>712</v>
      </c>
      <c r="E201" s="81" t="s">
        <v>712</v>
      </c>
      <c r="F201" s="82" t="s">
        <v>712</v>
      </c>
      <c r="G201" s="318" t="s">
        <v>712</v>
      </c>
      <c r="H201" s="319" t="s">
        <v>595</v>
      </c>
      <c r="I201" s="320" t="s">
        <v>595</v>
      </c>
      <c r="J201" s="25" t="s">
        <v>712</v>
      </c>
    </row>
  </sheetData>
  <mergeCells count="11">
    <mergeCell ref="F9:G9"/>
    <mergeCell ref="B8:D8"/>
    <mergeCell ref="F8:G8"/>
    <mergeCell ref="F10:G10"/>
    <mergeCell ref="H10:J10"/>
    <mergeCell ref="F7:G7"/>
    <mergeCell ref="A2:J2"/>
    <mergeCell ref="A4:D4"/>
    <mergeCell ref="F4:J4"/>
    <mergeCell ref="F5:G5"/>
    <mergeCell ref="F6:G6"/>
  </mergeCells>
  <hyperlinks>
    <hyperlink ref="A1" location="Overview!A1" display="Back to Overview" xr:uid="{7D20C0E2-023A-4961-9BA9-47BA06F0D273}"/>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codeName="Sheet33">
    <pageSetUpPr fitToPage="1"/>
  </sheetPr>
  <dimension ref="A1:M201"/>
  <sheetViews>
    <sheetView topLeftCell="A174" zoomScale="50" zoomScaleNormal="50" zoomScaleSheetLayoutView="85" workbookViewId="0">
      <selection activeCell="B10" sqref="B10:D10"/>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6384" width="9.15234375" style="1"/>
  </cols>
  <sheetData>
    <row r="1" spans="1:13" ht="40" customHeight="1" x14ac:dyDescent="0.3">
      <c r="A1" s="32" t="s">
        <v>19</v>
      </c>
      <c r="B1" s="546"/>
      <c r="C1" s="546"/>
      <c r="D1" s="546"/>
      <c r="F1" s="547"/>
      <c r="G1" s="547"/>
      <c r="H1" s="547"/>
      <c r="I1" s="3"/>
      <c r="J1" s="1"/>
    </row>
    <row r="2" spans="1:13" ht="40" customHeight="1" x14ac:dyDescent="0.3">
      <c r="A2" s="527" t="str">
        <f>Overview!B4&amp;" - Effective from "&amp;Overview!D4&amp;" - Final LDNO tariffs in SSE SHEPD Area (GSP Group_P)"</f>
        <v>Indigo Power Limited - Effective from 1 April 2022 - Final LDNO tariffs in SSE SHEPD Area (GSP Group_P)</v>
      </c>
      <c r="B2" s="527"/>
      <c r="C2" s="527"/>
      <c r="D2" s="527"/>
      <c r="E2" s="527"/>
      <c r="F2" s="527"/>
      <c r="G2" s="527"/>
      <c r="H2" s="527"/>
      <c r="I2" s="527"/>
      <c r="J2" s="527"/>
      <c r="K2" s="3"/>
    </row>
    <row r="3" spans="1:13" ht="40" customHeight="1" x14ac:dyDescent="0.3">
      <c r="A3" s="47"/>
      <c r="B3" s="47"/>
      <c r="C3" s="47"/>
      <c r="D3" s="47"/>
      <c r="E3" s="47"/>
      <c r="F3" s="47"/>
      <c r="G3" s="47"/>
      <c r="H3" s="47"/>
      <c r="I3" s="47"/>
      <c r="J3" s="47"/>
      <c r="K3" s="3"/>
    </row>
    <row r="4" spans="1:13" ht="40" customHeight="1" x14ac:dyDescent="0.3">
      <c r="A4" s="527" t="s">
        <v>308</v>
      </c>
      <c r="B4" s="527"/>
      <c r="C4" s="527"/>
      <c r="D4" s="527"/>
      <c r="E4" s="258"/>
      <c r="F4" s="527" t="s">
        <v>307</v>
      </c>
      <c r="G4" s="527"/>
      <c r="H4" s="527"/>
      <c r="I4" s="527"/>
      <c r="J4" s="527"/>
      <c r="K4" s="3"/>
      <c r="L4" s="3"/>
    </row>
    <row r="5" spans="1:13" ht="40" customHeight="1" x14ac:dyDescent="0.3">
      <c r="A5" s="382" t="s">
        <v>13</v>
      </c>
      <c r="B5" s="259" t="s">
        <v>299</v>
      </c>
      <c r="C5" s="260" t="s">
        <v>300</v>
      </c>
      <c r="D5" s="261" t="s">
        <v>301</v>
      </c>
      <c r="E5" s="47"/>
      <c r="F5" s="541"/>
      <c r="G5" s="542"/>
      <c r="H5" s="262" t="s">
        <v>305</v>
      </c>
      <c r="I5" s="263" t="s">
        <v>306</v>
      </c>
      <c r="J5" s="261" t="s">
        <v>301</v>
      </c>
      <c r="K5" s="47"/>
      <c r="L5" s="3"/>
      <c r="M5" s="3"/>
    </row>
    <row r="6" spans="1:13" ht="40" customHeight="1" x14ac:dyDescent="0.3">
      <c r="A6" s="102" t="str">
        <f>'Annex 1 LV and HV charges_P'!A6</f>
        <v>Monday to Friday 
(Including Bank Holidays)
All Year</v>
      </c>
      <c r="B6" s="13" t="str">
        <f>'Annex 1 LV and HV charges_P'!B6</f>
        <v>16:00 - 19:00</v>
      </c>
      <c r="C6" s="265" t="str">
        <f>'Annex 1 LV and HV charges_P'!C6</f>
        <v/>
      </c>
      <c r="D6" s="243" t="str">
        <f>'Annex 1 LV and HV charges_P'!E6</f>
        <v/>
      </c>
      <c r="E6" s="47"/>
      <c r="F6" s="458" t="str">
        <f>'Annex 1 LV and HV charges_P'!G6</f>
        <v>Monday to Friday 
(Including Bank Holidays)
March to October</v>
      </c>
      <c r="G6" s="458" t="str">
        <f>'Annex 1 LV and HV charges_P'!H6</f>
        <v/>
      </c>
      <c r="H6" s="243" t="str">
        <f>'Annex 1 LV and HV charges_P'!I6</f>
        <v/>
      </c>
      <c r="I6" s="241" t="str">
        <f>'Annex 1 LV and HV charges_P'!J6</f>
        <v>07:00 - 21:00</v>
      </c>
      <c r="J6" s="243" t="str">
        <f>'Annex 1 LV and HV charges_P'!K6</f>
        <v/>
      </c>
      <c r="K6" s="47"/>
      <c r="L6" s="3"/>
      <c r="M6" s="3"/>
    </row>
    <row r="7" spans="1:13" ht="40" customHeight="1" x14ac:dyDescent="0.3">
      <c r="A7" s="102" t="str">
        <f>'Annex 1 LV and HV charges_P'!A7</f>
        <v>Monday to Friday 
(Including Bank Holidays)
All Year</v>
      </c>
      <c r="B7" s="243" t="str">
        <f>'Annex 1 LV and HV charges_P'!B7</f>
        <v/>
      </c>
      <c r="C7" s="253" t="str">
        <f>'Annex 1 LV and HV charges_P'!C7</f>
        <v>07:00 - 16:00
19:00 - 21:00</v>
      </c>
      <c r="D7" s="243" t="str">
        <f>'Annex 1 LV and HV charges_P'!E7</f>
        <v/>
      </c>
      <c r="E7" s="47"/>
      <c r="F7" s="458" t="str">
        <f>'Annex 1 LV and HV charges_P'!G7</f>
        <v xml:space="preserve">Monday to Friday 
(Including Bank Holidays)
November to February </v>
      </c>
      <c r="G7" s="458" t="str">
        <f>'Annex 1 LV and HV charges_P'!H7</f>
        <v/>
      </c>
      <c r="H7" s="241" t="str">
        <f>'Annex 1 LV and HV charges_P'!I7</f>
        <v>16:00 - 19:00</v>
      </c>
      <c r="I7" s="241" t="str">
        <f>'Annex 1 LV and HV charges_P'!J7</f>
        <v>07:00 - 16:00
19:00 - 21:00</v>
      </c>
      <c r="J7" s="243" t="str">
        <f>'Annex 1 LV and HV charges_P'!K7</f>
        <v/>
      </c>
      <c r="K7" s="47"/>
      <c r="L7" s="3"/>
      <c r="M7" s="3"/>
    </row>
    <row r="8" spans="1:13" ht="40" customHeight="1" x14ac:dyDescent="0.3">
      <c r="A8" s="102" t="str">
        <f>'Annex 1 LV and HV charges_P'!A8</f>
        <v>Monday to Friday 
(Including Bank Holidays)
All Year</v>
      </c>
      <c r="B8" s="243" t="str">
        <f>'Annex 1 LV and HV charges_P'!B8</f>
        <v/>
      </c>
      <c r="C8" s="265" t="str">
        <f>'Annex 1 LV and HV charges_P'!C8</f>
        <v/>
      </c>
      <c r="D8" s="85" t="str">
        <f>'Annex 1 LV and HV charges_P'!E8</f>
        <v>00:00 - 07:00
21:00 - 24:00</v>
      </c>
      <c r="E8" s="47"/>
      <c r="F8" s="458" t="str">
        <f>'Annex 1 LV and HV charges_P'!G8</f>
        <v>Monday to Friday 
(Including Bank Holidays)
April to March</v>
      </c>
      <c r="G8" s="458" t="str">
        <f>'Annex 1 LV and HV charges_P'!H8</f>
        <v/>
      </c>
      <c r="H8" s="243" t="str">
        <f>'Annex 1 LV and HV charges_P'!I8</f>
        <v/>
      </c>
      <c r="I8" s="243" t="str">
        <f>'Annex 1 LV and HV charges_P'!J8</f>
        <v/>
      </c>
      <c r="J8" s="85" t="str">
        <f>'Annex 1 LV and HV charges_P'!K8</f>
        <v>00:00 - 07:00
21:00 - 24:00</v>
      </c>
      <c r="K8" s="47"/>
      <c r="L8" s="3"/>
      <c r="M8" s="3"/>
    </row>
    <row r="9" spans="1:13" s="42" customFormat="1" ht="40" customHeight="1" x14ac:dyDescent="0.3">
      <c r="A9" s="242" t="str">
        <f>'Annex 1 LV and HV charges_P'!A9</f>
        <v>Saturday and Sunday
All Year</v>
      </c>
      <c r="B9" s="243" t="str">
        <f>'Annex 1 LV and HV charges_P'!B9</f>
        <v/>
      </c>
      <c r="C9" s="253" t="str">
        <f>'Annex 1 LV and HV charges_P'!C9</f>
        <v>12:00 - 20:00</v>
      </c>
      <c r="D9" s="85" t="str">
        <f>'Annex 1 LV and HV charges_P'!E9</f>
        <v>00:00 - 12:00
20:00 - 24:00</v>
      </c>
      <c r="E9" s="266"/>
      <c r="F9" s="458" t="str">
        <f>'Annex 1 LV and HV charges_P'!G9</f>
        <v>Saturday and Sunday 
All Year</v>
      </c>
      <c r="G9" s="458" t="str">
        <f>'Annex 1 LV and HV charges_P'!H9</f>
        <v/>
      </c>
      <c r="H9" s="243" t="str">
        <f>'Annex 1 LV and HV charges_P'!I9</f>
        <v/>
      </c>
      <c r="I9" s="241" t="str">
        <f>'Annex 1 LV and HV charges_P'!J9</f>
        <v>12:00 - 20:00</v>
      </c>
      <c r="J9" s="85" t="str">
        <f>'Annex 1 LV and HV charges_P'!K9</f>
        <v>00:00 - 12:00
20:00 - 24:00</v>
      </c>
      <c r="K9" s="47"/>
      <c r="L9" s="31"/>
      <c r="M9" s="31"/>
    </row>
    <row r="10" spans="1:13" s="42" customFormat="1" ht="40" customHeight="1" x14ac:dyDescent="0.3">
      <c r="A10" s="242" t="str">
        <f>'Annex 1 LV and HV charges_P'!A10</f>
        <v>Notes</v>
      </c>
      <c r="B10" s="437" t="str">
        <f>'Annex 1 LV and HV charges_P'!B10</f>
        <v>All the above times are in UK Clock time</v>
      </c>
      <c r="C10" s="446" t="str">
        <f>'Annex 1 LV and HV charges_P'!C10</f>
        <v/>
      </c>
      <c r="D10" s="438" t="str">
        <f>'Annex 1 LV and HV charges_P'!D10</f>
        <v/>
      </c>
      <c r="E10" s="383"/>
      <c r="F10" s="548" t="str">
        <f>'Annex 1 LV and HV charges_P'!G10</f>
        <v xml:space="preserve">Notes </v>
      </c>
      <c r="G10" s="548" t="str">
        <f>'Annex 1 LV and HV charges_P'!H10</f>
        <v/>
      </c>
      <c r="H10" s="458" t="str">
        <f>'Annex 1 LV and HV charges_P'!I10</f>
        <v>All the above times are in UK Clock time</v>
      </c>
      <c r="I10" s="458" t="str">
        <f>'Annex 1 LV and HV charges_P'!J10</f>
        <v/>
      </c>
      <c r="J10" s="458" t="str">
        <f>'Annex 1 LV and HV charges_P'!K10</f>
        <v/>
      </c>
      <c r="K10" s="47"/>
      <c r="L10" s="31"/>
      <c r="M10" s="31"/>
    </row>
    <row r="11" spans="1:13" ht="75" customHeight="1" x14ac:dyDescent="0.3">
      <c r="A11" s="18" t="s">
        <v>455</v>
      </c>
      <c r="B11" s="18" t="s">
        <v>31</v>
      </c>
      <c r="C11" s="111" t="s">
        <v>24</v>
      </c>
      <c r="D11" s="119" t="s">
        <v>571</v>
      </c>
      <c r="E11" s="119" t="s">
        <v>572</v>
      </c>
      <c r="F11" s="119" t="s">
        <v>573</v>
      </c>
      <c r="G11" s="111" t="s">
        <v>25</v>
      </c>
      <c r="H11" s="111" t="s">
        <v>26</v>
      </c>
      <c r="I11" s="111" t="s">
        <v>456</v>
      </c>
      <c r="J11" s="111" t="s">
        <v>270</v>
      </c>
    </row>
    <row r="12" spans="1:13" ht="35.049999999999997" customHeight="1" x14ac:dyDescent="0.3">
      <c r="A12" s="317" t="s">
        <v>777</v>
      </c>
      <c r="B12" s="355" t="s">
        <v>1243</v>
      </c>
      <c r="C12" s="326" t="s">
        <v>630</v>
      </c>
      <c r="D12" s="80">
        <v>6.1859999999999999</v>
      </c>
      <c r="E12" s="81">
        <v>1.286</v>
      </c>
      <c r="F12" s="82">
        <v>0.44800000000000001</v>
      </c>
      <c r="G12" s="318">
        <v>22.34</v>
      </c>
      <c r="H12" s="319"/>
      <c r="I12" s="320"/>
      <c r="J12" s="26"/>
    </row>
    <row r="13" spans="1:13" ht="35.049999999999997" customHeight="1" x14ac:dyDescent="0.3">
      <c r="A13" s="317" t="s">
        <v>778</v>
      </c>
      <c r="B13" s="17" t="s">
        <v>1188</v>
      </c>
      <c r="C13" s="326">
        <v>2</v>
      </c>
      <c r="D13" s="80">
        <v>6.1859999999999999</v>
      </c>
      <c r="E13" s="81">
        <v>1.286</v>
      </c>
      <c r="F13" s="82">
        <v>0.44800000000000001</v>
      </c>
      <c r="G13" s="319"/>
      <c r="H13" s="319"/>
      <c r="I13" s="320"/>
      <c r="J13" s="26"/>
    </row>
    <row r="14" spans="1:13" ht="35.049999999999997" customHeight="1" x14ac:dyDescent="0.3">
      <c r="A14" s="317" t="s">
        <v>779</v>
      </c>
      <c r="B14" s="17" t="s">
        <v>1189</v>
      </c>
      <c r="C14" s="326" t="s">
        <v>631</v>
      </c>
      <c r="D14" s="80">
        <v>7.0979999999999999</v>
      </c>
      <c r="E14" s="81">
        <v>1.476</v>
      </c>
      <c r="F14" s="82">
        <v>0.51400000000000001</v>
      </c>
      <c r="G14" s="318">
        <v>7.34</v>
      </c>
      <c r="H14" s="319"/>
      <c r="I14" s="320"/>
      <c r="J14" s="26"/>
    </row>
    <row r="15" spans="1:13" ht="35.049999999999997" customHeight="1" x14ac:dyDescent="0.3">
      <c r="A15" s="317" t="s">
        <v>780</v>
      </c>
      <c r="B15" s="17" t="s">
        <v>1190</v>
      </c>
      <c r="C15" s="326" t="s">
        <v>631</v>
      </c>
      <c r="D15" s="80">
        <v>7.0979999999999999</v>
      </c>
      <c r="E15" s="81">
        <v>1.476</v>
      </c>
      <c r="F15" s="82">
        <v>0.51400000000000001</v>
      </c>
      <c r="G15" s="318">
        <v>9.4600000000000009</v>
      </c>
      <c r="H15" s="319"/>
      <c r="I15" s="320"/>
      <c r="J15" s="26"/>
    </row>
    <row r="16" spans="1:13" ht="35.049999999999997" customHeight="1" x14ac:dyDescent="0.3">
      <c r="A16" s="317" t="s">
        <v>781</v>
      </c>
      <c r="B16" s="17" t="s">
        <v>1191</v>
      </c>
      <c r="C16" s="326" t="s">
        <v>631</v>
      </c>
      <c r="D16" s="80">
        <v>7.0979999999999999</v>
      </c>
      <c r="E16" s="81">
        <v>1.476</v>
      </c>
      <c r="F16" s="82">
        <v>0.51400000000000001</v>
      </c>
      <c r="G16" s="318">
        <v>19.91</v>
      </c>
      <c r="H16" s="319"/>
      <c r="I16" s="320"/>
      <c r="J16" s="26"/>
    </row>
    <row r="17" spans="1:10" ht="35.049999999999997" customHeight="1" x14ac:dyDescent="0.3">
      <c r="A17" s="317" t="s">
        <v>782</v>
      </c>
      <c r="B17" s="17" t="s">
        <v>1192</v>
      </c>
      <c r="C17" s="326" t="s">
        <v>631</v>
      </c>
      <c r="D17" s="80">
        <v>7.0979999999999999</v>
      </c>
      <c r="E17" s="81">
        <v>1.476</v>
      </c>
      <c r="F17" s="82">
        <v>0.51400000000000001</v>
      </c>
      <c r="G17" s="318">
        <v>38.369999999999997</v>
      </c>
      <c r="H17" s="319"/>
      <c r="I17" s="320"/>
      <c r="J17" s="26"/>
    </row>
    <row r="18" spans="1:10" ht="35.049999999999997" customHeight="1" x14ac:dyDescent="0.3">
      <c r="A18" s="317" t="s">
        <v>783</v>
      </c>
      <c r="B18" s="17" t="s">
        <v>1193</v>
      </c>
      <c r="C18" s="326" t="s">
        <v>631</v>
      </c>
      <c r="D18" s="80">
        <v>7.0979999999999999</v>
      </c>
      <c r="E18" s="81">
        <v>1.476</v>
      </c>
      <c r="F18" s="82">
        <v>0.51400000000000001</v>
      </c>
      <c r="G18" s="318">
        <v>108.86</v>
      </c>
      <c r="H18" s="319"/>
      <c r="I18" s="320"/>
      <c r="J18" s="26"/>
    </row>
    <row r="19" spans="1:10" ht="35.049999999999997" customHeight="1" x14ac:dyDescent="0.3">
      <c r="A19" s="317" t="s">
        <v>574</v>
      </c>
      <c r="B19" s="17" t="s">
        <v>1194</v>
      </c>
      <c r="C19" s="326">
        <v>4</v>
      </c>
      <c r="D19" s="80">
        <v>7.0979999999999999</v>
      </c>
      <c r="E19" s="81">
        <v>1.476</v>
      </c>
      <c r="F19" s="82">
        <v>0.51400000000000001</v>
      </c>
      <c r="G19" s="319"/>
      <c r="H19" s="319"/>
      <c r="I19" s="320"/>
      <c r="J19" s="26"/>
    </row>
    <row r="20" spans="1:10" ht="35.049999999999997" customHeight="1" x14ac:dyDescent="0.3">
      <c r="A20" s="317" t="s">
        <v>784</v>
      </c>
      <c r="B20" s="17" t="s">
        <v>1195</v>
      </c>
      <c r="C20" s="326">
        <v>0</v>
      </c>
      <c r="D20" s="80">
        <v>5.1159999999999997</v>
      </c>
      <c r="E20" s="81">
        <v>1.036</v>
      </c>
      <c r="F20" s="82">
        <v>0.36299999999999999</v>
      </c>
      <c r="G20" s="318">
        <v>19.21</v>
      </c>
      <c r="H20" s="318">
        <v>3.85</v>
      </c>
      <c r="I20" s="321">
        <v>6.73</v>
      </c>
      <c r="J20" s="25">
        <v>0.20499999999999999</v>
      </c>
    </row>
    <row r="21" spans="1:10" ht="35.049999999999997" customHeight="1" x14ac:dyDescent="0.3">
      <c r="A21" s="317" t="s">
        <v>785</v>
      </c>
      <c r="B21" s="17" t="s">
        <v>1196</v>
      </c>
      <c r="C21" s="326">
        <v>0</v>
      </c>
      <c r="D21" s="80">
        <v>5.1159999999999997</v>
      </c>
      <c r="E21" s="81">
        <v>1.036</v>
      </c>
      <c r="F21" s="82">
        <v>0.36299999999999999</v>
      </c>
      <c r="G21" s="318">
        <v>178.94</v>
      </c>
      <c r="H21" s="318">
        <v>3.85</v>
      </c>
      <c r="I21" s="321">
        <v>6.73</v>
      </c>
      <c r="J21" s="25">
        <v>0.20499999999999999</v>
      </c>
    </row>
    <row r="22" spans="1:10" ht="35.049999999999997" customHeight="1" x14ac:dyDescent="0.3">
      <c r="A22" s="317" t="s">
        <v>786</v>
      </c>
      <c r="B22" s="17" t="s">
        <v>1197</v>
      </c>
      <c r="C22" s="326">
        <v>0</v>
      </c>
      <c r="D22" s="80">
        <v>5.1159999999999997</v>
      </c>
      <c r="E22" s="81">
        <v>1.036</v>
      </c>
      <c r="F22" s="82">
        <v>0.36299999999999999</v>
      </c>
      <c r="G22" s="318">
        <v>319.99</v>
      </c>
      <c r="H22" s="318">
        <v>3.85</v>
      </c>
      <c r="I22" s="321">
        <v>6.73</v>
      </c>
      <c r="J22" s="25">
        <v>0.20499999999999999</v>
      </c>
    </row>
    <row r="23" spans="1:10" ht="35.049999999999997" customHeight="1" x14ac:dyDescent="0.3">
      <c r="A23" s="317" t="s">
        <v>787</v>
      </c>
      <c r="B23" s="17" t="s">
        <v>1198</v>
      </c>
      <c r="C23" s="326">
        <v>0</v>
      </c>
      <c r="D23" s="80">
        <v>5.1159999999999997</v>
      </c>
      <c r="E23" s="81">
        <v>1.036</v>
      </c>
      <c r="F23" s="82">
        <v>0.36299999999999999</v>
      </c>
      <c r="G23" s="318">
        <v>520.5</v>
      </c>
      <c r="H23" s="318">
        <v>3.85</v>
      </c>
      <c r="I23" s="321">
        <v>6.73</v>
      </c>
      <c r="J23" s="25">
        <v>0.20499999999999999</v>
      </c>
    </row>
    <row r="24" spans="1:10" ht="35.049999999999997" customHeight="1" x14ac:dyDescent="0.3">
      <c r="A24" s="317" t="s">
        <v>788</v>
      </c>
      <c r="B24" s="17" t="s">
        <v>1199</v>
      </c>
      <c r="C24" s="326">
        <v>0</v>
      </c>
      <c r="D24" s="80">
        <v>5.1159999999999997</v>
      </c>
      <c r="E24" s="81">
        <v>1.036</v>
      </c>
      <c r="F24" s="82">
        <v>0.36299999999999999</v>
      </c>
      <c r="G24" s="318">
        <v>1191.29</v>
      </c>
      <c r="H24" s="318">
        <v>3.85</v>
      </c>
      <c r="I24" s="321">
        <v>6.73</v>
      </c>
      <c r="J24" s="25">
        <v>0.20499999999999999</v>
      </c>
    </row>
    <row r="25" spans="1:10" ht="35.049999999999997" customHeight="1" x14ac:dyDescent="0.3">
      <c r="A25" s="317" t="s">
        <v>575</v>
      </c>
      <c r="B25" s="17" t="s">
        <v>1200</v>
      </c>
      <c r="C25" s="326" t="s">
        <v>608</v>
      </c>
      <c r="D25" s="83">
        <v>12.298999999999999</v>
      </c>
      <c r="E25" s="84">
        <v>3.4540000000000002</v>
      </c>
      <c r="F25" s="82">
        <v>2.7709999999999999</v>
      </c>
      <c r="G25" s="319"/>
      <c r="H25" s="319"/>
      <c r="I25" s="320"/>
      <c r="J25" s="26"/>
    </row>
    <row r="26" spans="1:10" ht="35.049999999999997" customHeight="1" x14ac:dyDescent="0.3">
      <c r="A26" s="317" t="s">
        <v>677</v>
      </c>
      <c r="B26" s="17" t="s">
        <v>1201</v>
      </c>
      <c r="C26" s="326">
        <v>0</v>
      </c>
      <c r="D26" s="80">
        <v>-6.77</v>
      </c>
      <c r="E26" s="81">
        <v>-1.407</v>
      </c>
      <c r="F26" s="82">
        <v>-0.49</v>
      </c>
      <c r="G26" s="318">
        <v>0</v>
      </c>
      <c r="H26" s="319"/>
      <c r="I26" s="320"/>
      <c r="J26" s="26"/>
    </row>
    <row r="27" spans="1:10" ht="35.049999999999997" customHeight="1" x14ac:dyDescent="0.3">
      <c r="A27" s="317" t="s">
        <v>678</v>
      </c>
      <c r="B27" s="17" t="s">
        <v>1202</v>
      </c>
      <c r="C27" s="326">
        <v>0</v>
      </c>
      <c r="D27" s="80">
        <v>-6.77</v>
      </c>
      <c r="E27" s="81">
        <v>-1.407</v>
      </c>
      <c r="F27" s="82">
        <v>-0.49</v>
      </c>
      <c r="G27" s="318">
        <v>0</v>
      </c>
      <c r="H27" s="319"/>
      <c r="I27" s="320"/>
      <c r="J27" s="25">
        <v>0.28399999999999997</v>
      </c>
    </row>
    <row r="28" spans="1:10" ht="35.049999999999997" customHeight="1" x14ac:dyDescent="0.3">
      <c r="A28" s="322" t="s">
        <v>789</v>
      </c>
      <c r="B28" s="17" t="s">
        <v>1203</v>
      </c>
      <c r="C28" s="326" t="s">
        <v>630</v>
      </c>
      <c r="D28" s="80">
        <v>4.0940000000000003</v>
      </c>
      <c r="E28" s="81">
        <v>0.85099999999999998</v>
      </c>
      <c r="F28" s="82">
        <v>0.29599999999999999</v>
      </c>
      <c r="G28" s="318">
        <v>8.3000000000000007</v>
      </c>
      <c r="H28" s="319"/>
      <c r="I28" s="320"/>
      <c r="J28" s="26"/>
    </row>
    <row r="29" spans="1:10" ht="35.049999999999997" customHeight="1" x14ac:dyDescent="0.3">
      <c r="A29" s="322" t="s">
        <v>790</v>
      </c>
      <c r="B29" s="17" t="s">
        <v>1204</v>
      </c>
      <c r="C29" s="326">
        <v>2</v>
      </c>
      <c r="D29" s="80">
        <v>4.0940000000000003</v>
      </c>
      <c r="E29" s="81">
        <v>0.85099999999999998</v>
      </c>
      <c r="F29" s="82">
        <v>0.29599999999999999</v>
      </c>
      <c r="G29" s="319"/>
      <c r="H29" s="319"/>
      <c r="I29" s="320"/>
      <c r="J29" s="26"/>
    </row>
    <row r="30" spans="1:10" ht="35.049999999999997" customHeight="1" x14ac:dyDescent="0.3">
      <c r="A30" s="322" t="s">
        <v>791</v>
      </c>
      <c r="B30" s="17" t="s">
        <v>1205</v>
      </c>
      <c r="C30" s="326" t="s">
        <v>631</v>
      </c>
      <c r="D30" s="80">
        <v>4.6980000000000004</v>
      </c>
      <c r="E30" s="81">
        <v>0.97699999999999998</v>
      </c>
      <c r="F30" s="82">
        <v>0.34</v>
      </c>
      <c r="G30" s="318">
        <v>4.87</v>
      </c>
      <c r="H30" s="319"/>
      <c r="I30" s="320"/>
      <c r="J30" s="26"/>
    </row>
    <row r="31" spans="1:10" ht="35.049999999999997" customHeight="1" x14ac:dyDescent="0.3">
      <c r="A31" s="322" t="s">
        <v>792</v>
      </c>
      <c r="B31" s="17" t="s">
        <v>1206</v>
      </c>
      <c r="C31" s="326" t="s">
        <v>631</v>
      </c>
      <c r="D31" s="80">
        <v>4.6980000000000004</v>
      </c>
      <c r="E31" s="81">
        <v>0.97699999999999998</v>
      </c>
      <c r="F31" s="82">
        <v>0.34</v>
      </c>
      <c r="G31" s="318">
        <v>6.28</v>
      </c>
      <c r="H31" s="319"/>
      <c r="I31" s="320"/>
      <c r="J31" s="26"/>
    </row>
    <row r="32" spans="1:10" ht="35.049999999999997" customHeight="1" x14ac:dyDescent="0.3">
      <c r="A32" s="322" t="s">
        <v>793</v>
      </c>
      <c r="B32" s="17" t="s">
        <v>1210</v>
      </c>
      <c r="C32" s="326" t="s">
        <v>631</v>
      </c>
      <c r="D32" s="80">
        <v>4.6980000000000004</v>
      </c>
      <c r="E32" s="81">
        <v>0.97699999999999998</v>
      </c>
      <c r="F32" s="82">
        <v>0.34</v>
      </c>
      <c r="G32" s="318">
        <v>13.2</v>
      </c>
      <c r="H32" s="319"/>
      <c r="I32" s="320"/>
      <c r="J32" s="26"/>
    </row>
    <row r="33" spans="1:10" ht="35.049999999999997" customHeight="1" x14ac:dyDescent="0.3">
      <c r="A33" s="322" t="s">
        <v>794</v>
      </c>
      <c r="B33" s="17" t="s">
        <v>1211</v>
      </c>
      <c r="C33" s="326" t="s">
        <v>631</v>
      </c>
      <c r="D33" s="80">
        <v>4.6980000000000004</v>
      </c>
      <c r="E33" s="81">
        <v>0.97699999999999998</v>
      </c>
      <c r="F33" s="82">
        <v>0.34</v>
      </c>
      <c r="G33" s="318">
        <v>25.41</v>
      </c>
      <c r="H33" s="319"/>
      <c r="I33" s="320"/>
      <c r="J33" s="26"/>
    </row>
    <row r="34" spans="1:10" ht="35.049999999999997" customHeight="1" x14ac:dyDescent="0.3">
      <c r="A34" s="322" t="s">
        <v>795</v>
      </c>
      <c r="B34" s="17" t="s">
        <v>1212</v>
      </c>
      <c r="C34" s="326" t="s">
        <v>631</v>
      </c>
      <c r="D34" s="80">
        <v>4.6980000000000004</v>
      </c>
      <c r="E34" s="81">
        <v>0.97699999999999998</v>
      </c>
      <c r="F34" s="82">
        <v>0.34</v>
      </c>
      <c r="G34" s="318">
        <v>72.06</v>
      </c>
      <c r="H34" s="319"/>
      <c r="I34" s="320"/>
      <c r="J34" s="26"/>
    </row>
    <row r="35" spans="1:10" ht="35.049999999999997" customHeight="1" x14ac:dyDescent="0.3">
      <c r="A35" s="322" t="s">
        <v>576</v>
      </c>
      <c r="B35" s="17" t="s">
        <v>1207</v>
      </c>
      <c r="C35" s="326">
        <v>4</v>
      </c>
      <c r="D35" s="80">
        <v>4.6980000000000004</v>
      </c>
      <c r="E35" s="81">
        <v>0.97699999999999998</v>
      </c>
      <c r="F35" s="82">
        <v>0.34</v>
      </c>
      <c r="G35" s="319"/>
      <c r="H35" s="319"/>
      <c r="I35" s="320"/>
      <c r="J35" s="26"/>
    </row>
    <row r="36" spans="1:10" ht="35.049999999999997" customHeight="1" x14ac:dyDescent="0.3">
      <c r="A36" s="322" t="s">
        <v>796</v>
      </c>
      <c r="B36" s="17" t="s">
        <v>1208</v>
      </c>
      <c r="C36" s="326">
        <v>0</v>
      </c>
      <c r="D36" s="80">
        <v>3.3860000000000001</v>
      </c>
      <c r="E36" s="81">
        <v>0.68500000000000005</v>
      </c>
      <c r="F36" s="82">
        <v>0.24</v>
      </c>
      <c r="G36" s="318">
        <v>12.73</v>
      </c>
      <c r="H36" s="318">
        <v>2.5499999999999998</v>
      </c>
      <c r="I36" s="321">
        <v>4.45</v>
      </c>
      <c r="J36" s="25">
        <v>0.13600000000000001</v>
      </c>
    </row>
    <row r="37" spans="1:10" ht="35.049999999999997" customHeight="1" x14ac:dyDescent="0.3">
      <c r="A37" s="322" t="s">
        <v>797</v>
      </c>
      <c r="B37" s="17" t="s">
        <v>1209</v>
      </c>
      <c r="C37" s="326">
        <v>0</v>
      </c>
      <c r="D37" s="80">
        <v>3.3860000000000001</v>
      </c>
      <c r="E37" s="81">
        <v>0.68500000000000005</v>
      </c>
      <c r="F37" s="82">
        <v>0.24</v>
      </c>
      <c r="G37" s="318">
        <v>118.44</v>
      </c>
      <c r="H37" s="318">
        <v>2.5499999999999998</v>
      </c>
      <c r="I37" s="321">
        <v>4.45</v>
      </c>
      <c r="J37" s="25">
        <v>0.13600000000000001</v>
      </c>
    </row>
    <row r="38" spans="1:10" ht="35.049999999999997" customHeight="1" x14ac:dyDescent="0.3">
      <c r="A38" s="322" t="s">
        <v>798</v>
      </c>
      <c r="B38" s="17" t="s">
        <v>1213</v>
      </c>
      <c r="C38" s="326">
        <v>0</v>
      </c>
      <c r="D38" s="80">
        <v>3.3860000000000001</v>
      </c>
      <c r="E38" s="81">
        <v>0.68500000000000005</v>
      </c>
      <c r="F38" s="82">
        <v>0.24</v>
      </c>
      <c r="G38" s="318">
        <v>211.79</v>
      </c>
      <c r="H38" s="318">
        <v>2.5499999999999998</v>
      </c>
      <c r="I38" s="321">
        <v>4.45</v>
      </c>
      <c r="J38" s="25">
        <v>0.13600000000000001</v>
      </c>
    </row>
    <row r="39" spans="1:10" ht="35.049999999999997" customHeight="1" x14ac:dyDescent="0.3">
      <c r="A39" s="322" t="s">
        <v>799</v>
      </c>
      <c r="B39" s="17" t="s">
        <v>1214</v>
      </c>
      <c r="C39" s="326">
        <v>0</v>
      </c>
      <c r="D39" s="80">
        <v>3.3860000000000001</v>
      </c>
      <c r="E39" s="81">
        <v>0.68500000000000005</v>
      </c>
      <c r="F39" s="82">
        <v>0.24</v>
      </c>
      <c r="G39" s="318">
        <v>344.49</v>
      </c>
      <c r="H39" s="318">
        <v>2.5499999999999998</v>
      </c>
      <c r="I39" s="321">
        <v>4.45</v>
      </c>
      <c r="J39" s="25">
        <v>0.13600000000000001</v>
      </c>
    </row>
    <row r="40" spans="1:10" ht="35.049999999999997" customHeight="1" x14ac:dyDescent="0.3">
      <c r="A40" s="322" t="s">
        <v>800</v>
      </c>
      <c r="B40" s="17" t="s">
        <v>1215</v>
      </c>
      <c r="C40" s="326">
        <v>0</v>
      </c>
      <c r="D40" s="80">
        <v>3.3860000000000001</v>
      </c>
      <c r="E40" s="81">
        <v>0.68500000000000005</v>
      </c>
      <c r="F40" s="82">
        <v>0.24</v>
      </c>
      <c r="G40" s="318">
        <v>788.43</v>
      </c>
      <c r="H40" s="318">
        <v>2.5499999999999998</v>
      </c>
      <c r="I40" s="321">
        <v>4.45</v>
      </c>
      <c r="J40" s="25">
        <v>0.13600000000000001</v>
      </c>
    </row>
    <row r="41" spans="1:10" ht="35.049999999999997" customHeight="1" x14ac:dyDescent="0.3">
      <c r="A41" s="322" t="s">
        <v>801</v>
      </c>
      <c r="B41" s="314"/>
      <c r="C41" s="326">
        <v>0</v>
      </c>
      <c r="D41" s="80">
        <v>2.5270000000000001</v>
      </c>
      <c r="E41" s="81">
        <v>0.45700000000000002</v>
      </c>
      <c r="F41" s="82">
        <v>0.16600000000000001</v>
      </c>
      <c r="G41" s="318">
        <v>43.09</v>
      </c>
      <c r="H41" s="318">
        <v>5.82</v>
      </c>
      <c r="I41" s="321">
        <v>7.88</v>
      </c>
      <c r="J41" s="25">
        <v>9.2999999999999999E-2</v>
      </c>
    </row>
    <row r="42" spans="1:10" ht="35.049999999999997" customHeight="1" x14ac:dyDescent="0.3">
      <c r="A42" s="322" t="s">
        <v>802</v>
      </c>
      <c r="B42" s="314"/>
      <c r="C42" s="326">
        <v>0</v>
      </c>
      <c r="D42" s="80">
        <v>2.5270000000000001</v>
      </c>
      <c r="E42" s="81">
        <v>0.45700000000000002</v>
      </c>
      <c r="F42" s="82">
        <v>0.16600000000000001</v>
      </c>
      <c r="G42" s="318">
        <v>195.7</v>
      </c>
      <c r="H42" s="318">
        <v>5.82</v>
      </c>
      <c r="I42" s="321">
        <v>7.88</v>
      </c>
      <c r="J42" s="25">
        <v>9.2999999999999999E-2</v>
      </c>
    </row>
    <row r="43" spans="1:10" ht="35.049999999999997" customHeight="1" x14ac:dyDescent="0.3">
      <c r="A43" s="322" t="s">
        <v>803</v>
      </c>
      <c r="B43" s="314"/>
      <c r="C43" s="326">
        <v>0</v>
      </c>
      <c r="D43" s="80">
        <v>2.5270000000000001</v>
      </c>
      <c r="E43" s="81">
        <v>0.45700000000000002</v>
      </c>
      <c r="F43" s="82">
        <v>0.16600000000000001</v>
      </c>
      <c r="G43" s="318">
        <v>330.46</v>
      </c>
      <c r="H43" s="318">
        <v>5.82</v>
      </c>
      <c r="I43" s="321">
        <v>7.88</v>
      </c>
      <c r="J43" s="25">
        <v>9.2999999999999999E-2</v>
      </c>
    </row>
    <row r="44" spans="1:10" ht="35.049999999999997" customHeight="1" x14ac:dyDescent="0.3">
      <c r="A44" s="322" t="s">
        <v>804</v>
      </c>
      <c r="B44" s="314"/>
      <c r="C44" s="326">
        <v>0</v>
      </c>
      <c r="D44" s="80">
        <v>2.5270000000000001</v>
      </c>
      <c r="E44" s="81">
        <v>0.45700000000000002</v>
      </c>
      <c r="F44" s="82">
        <v>0.16600000000000001</v>
      </c>
      <c r="G44" s="318">
        <v>522.04</v>
      </c>
      <c r="H44" s="318">
        <v>5.82</v>
      </c>
      <c r="I44" s="321">
        <v>7.88</v>
      </c>
      <c r="J44" s="25">
        <v>9.2999999999999999E-2</v>
      </c>
    </row>
    <row r="45" spans="1:10" ht="35.049999999999997" customHeight="1" x14ac:dyDescent="0.3">
      <c r="A45" s="322" t="s">
        <v>805</v>
      </c>
      <c r="B45" s="314"/>
      <c r="C45" s="326">
        <v>0</v>
      </c>
      <c r="D45" s="80">
        <v>2.5270000000000001</v>
      </c>
      <c r="E45" s="81">
        <v>0.45700000000000002</v>
      </c>
      <c r="F45" s="82">
        <v>0.16600000000000001</v>
      </c>
      <c r="G45" s="318">
        <v>1162.93</v>
      </c>
      <c r="H45" s="318">
        <v>5.82</v>
      </c>
      <c r="I45" s="321">
        <v>7.88</v>
      </c>
      <c r="J45" s="25">
        <v>9.2999999999999999E-2</v>
      </c>
    </row>
    <row r="46" spans="1:10" ht="35.049999999999997" customHeight="1" x14ac:dyDescent="0.3">
      <c r="A46" s="322" t="s">
        <v>806</v>
      </c>
      <c r="B46" s="17" t="s">
        <v>1216</v>
      </c>
      <c r="C46" s="326">
        <v>0</v>
      </c>
      <c r="D46" s="80">
        <v>1.9330000000000001</v>
      </c>
      <c r="E46" s="81">
        <v>0.33500000000000002</v>
      </c>
      <c r="F46" s="82">
        <v>0.13</v>
      </c>
      <c r="G46" s="318">
        <v>237.6</v>
      </c>
      <c r="H46" s="318">
        <v>8.6</v>
      </c>
      <c r="I46" s="321">
        <v>10.01</v>
      </c>
      <c r="J46" s="25">
        <v>6.9000000000000006E-2</v>
      </c>
    </row>
    <row r="47" spans="1:10" ht="35.049999999999997" customHeight="1" x14ac:dyDescent="0.3">
      <c r="A47" s="322" t="s">
        <v>807</v>
      </c>
      <c r="B47" s="17" t="s">
        <v>1244</v>
      </c>
      <c r="C47" s="326">
        <v>0</v>
      </c>
      <c r="D47" s="80">
        <v>1.9330000000000001</v>
      </c>
      <c r="E47" s="81">
        <v>0.33500000000000002</v>
      </c>
      <c r="F47" s="82">
        <v>0.13</v>
      </c>
      <c r="G47" s="318">
        <v>547.02</v>
      </c>
      <c r="H47" s="318">
        <v>8.6</v>
      </c>
      <c r="I47" s="321">
        <v>10.01</v>
      </c>
      <c r="J47" s="25">
        <v>6.9000000000000006E-2</v>
      </c>
    </row>
    <row r="48" spans="1:10" ht="35.049999999999997" customHeight="1" x14ac:dyDescent="0.3">
      <c r="A48" s="322" t="s">
        <v>808</v>
      </c>
      <c r="B48" s="17" t="s">
        <v>1245</v>
      </c>
      <c r="C48" s="326">
        <v>0</v>
      </c>
      <c r="D48" s="80">
        <v>1.9330000000000001</v>
      </c>
      <c r="E48" s="81">
        <v>0.33500000000000002</v>
      </c>
      <c r="F48" s="82">
        <v>0.13</v>
      </c>
      <c r="G48" s="318">
        <v>2645.49</v>
      </c>
      <c r="H48" s="318">
        <v>8.6</v>
      </c>
      <c r="I48" s="321">
        <v>10.01</v>
      </c>
      <c r="J48" s="25">
        <v>6.9000000000000006E-2</v>
      </c>
    </row>
    <row r="49" spans="1:10" ht="35.049999999999997" customHeight="1" x14ac:dyDescent="0.3">
      <c r="A49" s="322" t="s">
        <v>809</v>
      </c>
      <c r="B49" s="17" t="s">
        <v>1246</v>
      </c>
      <c r="C49" s="326">
        <v>0</v>
      </c>
      <c r="D49" s="80">
        <v>1.9330000000000001</v>
      </c>
      <c r="E49" s="81">
        <v>0.33500000000000002</v>
      </c>
      <c r="F49" s="82">
        <v>0.13</v>
      </c>
      <c r="G49" s="318">
        <v>5416.78</v>
      </c>
      <c r="H49" s="318">
        <v>8.6</v>
      </c>
      <c r="I49" s="321">
        <v>10.01</v>
      </c>
      <c r="J49" s="25">
        <v>6.9000000000000006E-2</v>
      </c>
    </row>
    <row r="50" spans="1:10" ht="35.049999999999997" customHeight="1" x14ac:dyDescent="0.3">
      <c r="A50" s="322" t="s">
        <v>810</v>
      </c>
      <c r="B50" s="17" t="s">
        <v>1247</v>
      </c>
      <c r="C50" s="326">
        <v>0</v>
      </c>
      <c r="D50" s="80">
        <v>1.9330000000000001</v>
      </c>
      <c r="E50" s="81">
        <v>0.33500000000000002</v>
      </c>
      <c r="F50" s="82">
        <v>0.13</v>
      </c>
      <c r="G50" s="318">
        <v>11611.58</v>
      </c>
      <c r="H50" s="318">
        <v>8.6</v>
      </c>
      <c r="I50" s="321">
        <v>10.01</v>
      </c>
      <c r="J50" s="25">
        <v>6.9000000000000006E-2</v>
      </c>
    </row>
    <row r="51" spans="1:10" ht="35.049999999999997" customHeight="1" x14ac:dyDescent="0.3">
      <c r="A51" s="322" t="s">
        <v>577</v>
      </c>
      <c r="B51" s="17" t="s">
        <v>1221</v>
      </c>
      <c r="C51" s="326" t="s">
        <v>608</v>
      </c>
      <c r="D51" s="83">
        <v>8.14</v>
      </c>
      <c r="E51" s="84">
        <v>2.286</v>
      </c>
      <c r="F51" s="82">
        <v>1.8340000000000001</v>
      </c>
      <c r="G51" s="319"/>
      <c r="H51" s="319"/>
      <c r="I51" s="320"/>
      <c r="J51" s="26"/>
    </row>
    <row r="52" spans="1:10" ht="35.049999999999997" customHeight="1" x14ac:dyDescent="0.3">
      <c r="A52" s="322" t="s">
        <v>679</v>
      </c>
      <c r="B52" s="17" t="s">
        <v>1222</v>
      </c>
      <c r="C52" s="326">
        <v>0</v>
      </c>
      <c r="D52" s="80">
        <v>-6.77</v>
      </c>
      <c r="E52" s="81">
        <v>-1.407</v>
      </c>
      <c r="F52" s="82">
        <v>-0.49</v>
      </c>
      <c r="G52" s="318">
        <v>0</v>
      </c>
      <c r="H52" s="319"/>
      <c r="I52" s="320"/>
      <c r="J52" s="26"/>
    </row>
    <row r="53" spans="1:10" ht="35.049999999999997" customHeight="1" x14ac:dyDescent="0.3">
      <c r="A53" s="322" t="s">
        <v>680</v>
      </c>
      <c r="B53" s="314"/>
      <c r="C53" s="326">
        <v>0</v>
      </c>
      <c r="D53" s="80">
        <v>-6.0629999999999997</v>
      </c>
      <c r="E53" s="81">
        <v>-1.246</v>
      </c>
      <c r="F53" s="82">
        <v>-0.435</v>
      </c>
      <c r="G53" s="318">
        <v>0</v>
      </c>
      <c r="H53" s="319"/>
      <c r="I53" s="320"/>
      <c r="J53" s="26"/>
    </row>
    <row r="54" spans="1:10" ht="35.049999999999997" customHeight="1" x14ac:dyDescent="0.3">
      <c r="A54" s="322" t="s">
        <v>591</v>
      </c>
      <c r="B54" s="17" t="s">
        <v>1223</v>
      </c>
      <c r="C54" s="326">
        <v>0</v>
      </c>
      <c r="D54" s="80">
        <v>-6.77</v>
      </c>
      <c r="E54" s="81">
        <v>-1.407</v>
      </c>
      <c r="F54" s="82">
        <v>-0.49</v>
      </c>
      <c r="G54" s="318">
        <v>0</v>
      </c>
      <c r="H54" s="319"/>
      <c r="I54" s="320"/>
      <c r="J54" s="25">
        <v>0.28399999999999997</v>
      </c>
    </row>
    <row r="55" spans="1:10" ht="35.049999999999997" customHeight="1" x14ac:dyDescent="0.3">
      <c r="A55" s="322" t="s">
        <v>681</v>
      </c>
      <c r="B55" s="314"/>
      <c r="C55" s="326">
        <v>0</v>
      </c>
      <c r="D55" s="80">
        <v>-6.0629999999999997</v>
      </c>
      <c r="E55" s="81">
        <v>-1.246</v>
      </c>
      <c r="F55" s="82">
        <v>-0.435</v>
      </c>
      <c r="G55" s="318">
        <v>0</v>
      </c>
      <c r="H55" s="319"/>
      <c r="I55" s="320"/>
      <c r="J55" s="25">
        <v>0.23799999999999999</v>
      </c>
    </row>
    <row r="56" spans="1:10" ht="35.049999999999997" customHeight="1" x14ac:dyDescent="0.3">
      <c r="A56" s="322" t="s">
        <v>592</v>
      </c>
      <c r="B56" s="17" t="s">
        <v>1225</v>
      </c>
      <c r="C56" s="326">
        <v>0</v>
      </c>
      <c r="D56" s="80">
        <v>-3.399</v>
      </c>
      <c r="E56" s="81">
        <v>-0.61499999999999999</v>
      </c>
      <c r="F56" s="82">
        <v>-0.224</v>
      </c>
      <c r="G56" s="318">
        <v>0</v>
      </c>
      <c r="H56" s="319"/>
      <c r="I56" s="320"/>
      <c r="J56" s="25">
        <v>0.216</v>
      </c>
    </row>
    <row r="57" spans="1:10" ht="35.049999999999997" hidden="1" customHeight="1" x14ac:dyDescent="0.3">
      <c r="A57" s="317" t="s">
        <v>811</v>
      </c>
      <c r="B57" s="17"/>
      <c r="C57" s="326" t="s">
        <v>630</v>
      </c>
      <c r="D57" s="80">
        <v>2.6480000000000001</v>
      </c>
      <c r="E57" s="81">
        <v>0.55000000000000004</v>
      </c>
      <c r="F57" s="82">
        <v>0.192</v>
      </c>
      <c r="G57" s="318">
        <v>5.39</v>
      </c>
      <c r="H57" s="319"/>
      <c r="I57" s="320"/>
      <c r="J57" s="26"/>
    </row>
    <row r="58" spans="1:10" ht="35.049999999999997" hidden="1" customHeight="1" x14ac:dyDescent="0.3">
      <c r="A58" s="317" t="s">
        <v>812</v>
      </c>
      <c r="B58" s="17"/>
      <c r="C58" s="326">
        <v>2</v>
      </c>
      <c r="D58" s="80">
        <v>2.6480000000000001</v>
      </c>
      <c r="E58" s="81">
        <v>0.55000000000000004</v>
      </c>
      <c r="F58" s="82">
        <v>0.192</v>
      </c>
      <c r="G58" s="319"/>
      <c r="H58" s="319"/>
      <c r="I58" s="320"/>
      <c r="J58" s="26"/>
    </row>
    <row r="59" spans="1:10" ht="35.049999999999997" hidden="1" customHeight="1" x14ac:dyDescent="0.3">
      <c r="A59" s="317" t="s">
        <v>813</v>
      </c>
      <c r="B59" s="17"/>
      <c r="C59" s="326" t="s">
        <v>631</v>
      </c>
      <c r="D59" s="80">
        <v>3.0390000000000001</v>
      </c>
      <c r="E59" s="81">
        <v>0.63200000000000001</v>
      </c>
      <c r="F59" s="82">
        <v>0.22</v>
      </c>
      <c r="G59" s="318">
        <v>3.17</v>
      </c>
      <c r="H59" s="319"/>
      <c r="I59" s="320"/>
      <c r="J59" s="26"/>
    </row>
    <row r="60" spans="1:10" ht="35.049999999999997" hidden="1" customHeight="1" x14ac:dyDescent="0.3">
      <c r="A60" s="317" t="s">
        <v>814</v>
      </c>
      <c r="B60" s="17"/>
      <c r="C60" s="326" t="s">
        <v>631</v>
      </c>
      <c r="D60" s="80">
        <v>3.0390000000000001</v>
      </c>
      <c r="E60" s="81">
        <v>0.63200000000000001</v>
      </c>
      <c r="F60" s="82">
        <v>0.22</v>
      </c>
      <c r="G60" s="318">
        <v>4.08</v>
      </c>
      <c r="H60" s="319"/>
      <c r="I60" s="320"/>
      <c r="J60" s="26"/>
    </row>
    <row r="61" spans="1:10" ht="35.049999999999997" hidden="1" customHeight="1" x14ac:dyDescent="0.3">
      <c r="A61" s="317" t="s">
        <v>815</v>
      </c>
      <c r="B61" s="17"/>
      <c r="C61" s="326" t="s">
        <v>631</v>
      </c>
      <c r="D61" s="80">
        <v>3.0390000000000001</v>
      </c>
      <c r="E61" s="81">
        <v>0.63200000000000001</v>
      </c>
      <c r="F61" s="82">
        <v>0.22</v>
      </c>
      <c r="G61" s="318">
        <v>8.5500000000000007</v>
      </c>
      <c r="H61" s="319"/>
      <c r="I61" s="320"/>
      <c r="J61" s="26"/>
    </row>
    <row r="62" spans="1:10" ht="35.049999999999997" hidden="1" customHeight="1" x14ac:dyDescent="0.3">
      <c r="A62" s="317" t="s">
        <v>816</v>
      </c>
      <c r="B62" s="17"/>
      <c r="C62" s="326" t="s">
        <v>631</v>
      </c>
      <c r="D62" s="80">
        <v>3.0390000000000001</v>
      </c>
      <c r="E62" s="81">
        <v>0.63200000000000001</v>
      </c>
      <c r="F62" s="82">
        <v>0.22</v>
      </c>
      <c r="G62" s="318">
        <v>16.45</v>
      </c>
      <c r="H62" s="319"/>
      <c r="I62" s="320"/>
      <c r="J62" s="26"/>
    </row>
    <row r="63" spans="1:10" ht="35.049999999999997" hidden="1" customHeight="1" x14ac:dyDescent="0.3">
      <c r="A63" s="317" t="s">
        <v>817</v>
      </c>
      <c r="B63" s="17"/>
      <c r="C63" s="326" t="s">
        <v>631</v>
      </c>
      <c r="D63" s="80">
        <v>3.0390000000000001</v>
      </c>
      <c r="E63" s="81">
        <v>0.63200000000000001</v>
      </c>
      <c r="F63" s="82">
        <v>0.22</v>
      </c>
      <c r="G63" s="318">
        <v>46.63</v>
      </c>
      <c r="H63" s="319"/>
      <c r="I63" s="320"/>
      <c r="J63" s="26"/>
    </row>
    <row r="64" spans="1:10" ht="35.049999999999997" hidden="1" customHeight="1" x14ac:dyDescent="0.3">
      <c r="A64" s="317" t="s">
        <v>578</v>
      </c>
      <c r="B64" s="17"/>
      <c r="C64" s="326">
        <v>4</v>
      </c>
      <c r="D64" s="80">
        <v>3.0390000000000001</v>
      </c>
      <c r="E64" s="81">
        <v>0.63200000000000001</v>
      </c>
      <c r="F64" s="82">
        <v>0.22</v>
      </c>
      <c r="G64" s="319"/>
      <c r="H64" s="319"/>
      <c r="I64" s="320"/>
      <c r="J64" s="26"/>
    </row>
    <row r="65" spans="1:10" ht="35.049999999999997" hidden="1" customHeight="1" x14ac:dyDescent="0.3">
      <c r="A65" s="317" t="s">
        <v>818</v>
      </c>
      <c r="B65" s="17"/>
      <c r="C65" s="326">
        <v>0</v>
      </c>
      <c r="D65" s="80">
        <v>2.19</v>
      </c>
      <c r="E65" s="81">
        <v>0.443</v>
      </c>
      <c r="F65" s="82">
        <v>0.156</v>
      </c>
      <c r="G65" s="318">
        <v>8.25</v>
      </c>
      <c r="H65" s="318">
        <v>1.65</v>
      </c>
      <c r="I65" s="321">
        <v>2.88</v>
      </c>
      <c r="J65" s="25">
        <v>8.7999999999999995E-2</v>
      </c>
    </row>
    <row r="66" spans="1:10" ht="35.049999999999997" hidden="1" customHeight="1" x14ac:dyDescent="0.3">
      <c r="A66" s="317" t="s">
        <v>819</v>
      </c>
      <c r="B66" s="17"/>
      <c r="C66" s="326">
        <v>0</v>
      </c>
      <c r="D66" s="80">
        <v>2.19</v>
      </c>
      <c r="E66" s="81">
        <v>0.443</v>
      </c>
      <c r="F66" s="82">
        <v>0.156</v>
      </c>
      <c r="G66" s="318">
        <v>76.63</v>
      </c>
      <c r="H66" s="318">
        <v>1.65</v>
      </c>
      <c r="I66" s="321">
        <v>2.88</v>
      </c>
      <c r="J66" s="25">
        <v>8.7999999999999995E-2</v>
      </c>
    </row>
    <row r="67" spans="1:10" ht="35.049999999999997" hidden="1" customHeight="1" x14ac:dyDescent="0.3">
      <c r="A67" s="317" t="s">
        <v>820</v>
      </c>
      <c r="B67" s="17"/>
      <c r="C67" s="326">
        <v>0</v>
      </c>
      <c r="D67" s="80">
        <v>2.19</v>
      </c>
      <c r="E67" s="81">
        <v>0.443</v>
      </c>
      <c r="F67" s="82">
        <v>0.156</v>
      </c>
      <c r="G67" s="318">
        <v>137.01</v>
      </c>
      <c r="H67" s="318">
        <v>1.65</v>
      </c>
      <c r="I67" s="321">
        <v>2.88</v>
      </c>
      <c r="J67" s="25">
        <v>8.7999999999999995E-2</v>
      </c>
    </row>
    <row r="68" spans="1:10" ht="35.049999999999997" hidden="1" customHeight="1" x14ac:dyDescent="0.3">
      <c r="A68" s="317" t="s">
        <v>821</v>
      </c>
      <c r="B68" s="17"/>
      <c r="C68" s="326">
        <v>0</v>
      </c>
      <c r="D68" s="80">
        <v>2.19</v>
      </c>
      <c r="E68" s="81">
        <v>0.443</v>
      </c>
      <c r="F68" s="82">
        <v>0.156</v>
      </c>
      <c r="G68" s="318">
        <v>222.85</v>
      </c>
      <c r="H68" s="318">
        <v>1.65</v>
      </c>
      <c r="I68" s="321">
        <v>2.88</v>
      </c>
      <c r="J68" s="25">
        <v>8.7999999999999995E-2</v>
      </c>
    </row>
    <row r="69" spans="1:10" ht="35.049999999999997" hidden="1" customHeight="1" x14ac:dyDescent="0.3">
      <c r="A69" s="317" t="s">
        <v>822</v>
      </c>
      <c r="B69" s="17"/>
      <c r="C69" s="326">
        <v>0</v>
      </c>
      <c r="D69" s="80">
        <v>2.19</v>
      </c>
      <c r="E69" s="81">
        <v>0.443</v>
      </c>
      <c r="F69" s="82">
        <v>0.156</v>
      </c>
      <c r="G69" s="318">
        <v>510.01</v>
      </c>
      <c r="H69" s="318">
        <v>1.65</v>
      </c>
      <c r="I69" s="321">
        <v>2.88</v>
      </c>
      <c r="J69" s="25">
        <v>8.7999999999999995E-2</v>
      </c>
    </row>
    <row r="70" spans="1:10" ht="35.049999999999997" hidden="1" customHeight="1" x14ac:dyDescent="0.3">
      <c r="A70" s="317" t="s">
        <v>823</v>
      </c>
      <c r="B70" s="17"/>
      <c r="C70" s="326">
        <v>0</v>
      </c>
      <c r="D70" s="80">
        <v>1.5880000000000001</v>
      </c>
      <c r="E70" s="81">
        <v>0.28699999999999998</v>
      </c>
      <c r="F70" s="82">
        <v>0.104</v>
      </c>
      <c r="G70" s="318">
        <v>27.09</v>
      </c>
      <c r="H70" s="318">
        <v>3.66</v>
      </c>
      <c r="I70" s="321">
        <v>4.95</v>
      </c>
      <c r="J70" s="25">
        <v>5.8000000000000003E-2</v>
      </c>
    </row>
    <row r="71" spans="1:10" ht="35.049999999999997" hidden="1" customHeight="1" x14ac:dyDescent="0.3">
      <c r="A71" s="317" t="s">
        <v>824</v>
      </c>
      <c r="B71" s="17"/>
      <c r="C71" s="326">
        <v>0</v>
      </c>
      <c r="D71" s="80">
        <v>1.5880000000000001</v>
      </c>
      <c r="E71" s="81">
        <v>0.28699999999999998</v>
      </c>
      <c r="F71" s="82">
        <v>0.104</v>
      </c>
      <c r="G71" s="318">
        <v>122.97</v>
      </c>
      <c r="H71" s="318">
        <v>3.66</v>
      </c>
      <c r="I71" s="321">
        <v>4.95</v>
      </c>
      <c r="J71" s="25">
        <v>5.8000000000000003E-2</v>
      </c>
    </row>
    <row r="72" spans="1:10" ht="35.049999999999997" hidden="1" customHeight="1" x14ac:dyDescent="0.3">
      <c r="A72" s="317" t="s">
        <v>825</v>
      </c>
      <c r="B72" s="17"/>
      <c r="C72" s="326">
        <v>0</v>
      </c>
      <c r="D72" s="80">
        <v>1.5880000000000001</v>
      </c>
      <c r="E72" s="81">
        <v>0.28699999999999998</v>
      </c>
      <c r="F72" s="82">
        <v>0.104</v>
      </c>
      <c r="G72" s="318">
        <v>207.64</v>
      </c>
      <c r="H72" s="318">
        <v>3.66</v>
      </c>
      <c r="I72" s="321">
        <v>4.95</v>
      </c>
      <c r="J72" s="25">
        <v>5.8000000000000003E-2</v>
      </c>
    </row>
    <row r="73" spans="1:10" ht="35.049999999999997" hidden="1" customHeight="1" x14ac:dyDescent="0.3">
      <c r="A73" s="317" t="s">
        <v>826</v>
      </c>
      <c r="B73" s="17"/>
      <c r="C73" s="326">
        <v>0</v>
      </c>
      <c r="D73" s="80">
        <v>1.5880000000000001</v>
      </c>
      <c r="E73" s="81">
        <v>0.28699999999999998</v>
      </c>
      <c r="F73" s="82">
        <v>0.104</v>
      </c>
      <c r="G73" s="318">
        <v>328</v>
      </c>
      <c r="H73" s="318">
        <v>3.66</v>
      </c>
      <c r="I73" s="321">
        <v>4.95</v>
      </c>
      <c r="J73" s="25">
        <v>5.8000000000000003E-2</v>
      </c>
    </row>
    <row r="74" spans="1:10" ht="35.049999999999997" hidden="1" customHeight="1" x14ac:dyDescent="0.3">
      <c r="A74" s="317" t="s">
        <v>827</v>
      </c>
      <c r="B74" s="17"/>
      <c r="C74" s="326">
        <v>0</v>
      </c>
      <c r="D74" s="80">
        <v>1.5880000000000001</v>
      </c>
      <c r="E74" s="81">
        <v>0.28699999999999998</v>
      </c>
      <c r="F74" s="82">
        <v>0.104</v>
      </c>
      <c r="G74" s="318">
        <v>730.66</v>
      </c>
      <c r="H74" s="318">
        <v>3.66</v>
      </c>
      <c r="I74" s="321">
        <v>4.95</v>
      </c>
      <c r="J74" s="25">
        <v>5.8000000000000003E-2</v>
      </c>
    </row>
    <row r="75" spans="1:10" ht="35.049999999999997" hidden="1" customHeight="1" x14ac:dyDescent="0.3">
      <c r="A75" s="317" t="s">
        <v>828</v>
      </c>
      <c r="B75" s="17"/>
      <c r="C75" s="326">
        <v>0</v>
      </c>
      <c r="D75" s="80">
        <v>1.204</v>
      </c>
      <c r="E75" s="81">
        <v>0.20899999999999999</v>
      </c>
      <c r="F75" s="82">
        <v>8.1000000000000003E-2</v>
      </c>
      <c r="G75" s="318">
        <v>148.09</v>
      </c>
      <c r="H75" s="318">
        <v>5.36</v>
      </c>
      <c r="I75" s="321">
        <v>6.24</v>
      </c>
      <c r="J75" s="25">
        <v>4.2999999999999997E-2</v>
      </c>
    </row>
    <row r="76" spans="1:10" ht="35.049999999999997" hidden="1" customHeight="1" x14ac:dyDescent="0.3">
      <c r="A76" s="317" t="s">
        <v>829</v>
      </c>
      <c r="B76" s="17"/>
      <c r="C76" s="326">
        <v>0</v>
      </c>
      <c r="D76" s="80">
        <v>1.204</v>
      </c>
      <c r="E76" s="81">
        <v>0.20899999999999999</v>
      </c>
      <c r="F76" s="82">
        <v>8.1000000000000003E-2</v>
      </c>
      <c r="G76" s="318">
        <v>340.94</v>
      </c>
      <c r="H76" s="318">
        <v>5.36</v>
      </c>
      <c r="I76" s="321">
        <v>6.24</v>
      </c>
      <c r="J76" s="25">
        <v>4.2999999999999997E-2</v>
      </c>
    </row>
    <row r="77" spans="1:10" ht="35.049999999999997" hidden="1" customHeight="1" x14ac:dyDescent="0.3">
      <c r="A77" s="317" t="s">
        <v>830</v>
      </c>
      <c r="B77" s="17"/>
      <c r="C77" s="326">
        <v>0</v>
      </c>
      <c r="D77" s="80">
        <v>1.204</v>
      </c>
      <c r="E77" s="81">
        <v>0.20899999999999999</v>
      </c>
      <c r="F77" s="82">
        <v>8.1000000000000003E-2</v>
      </c>
      <c r="G77" s="318">
        <v>1648.75</v>
      </c>
      <c r="H77" s="318">
        <v>5.36</v>
      </c>
      <c r="I77" s="321">
        <v>6.24</v>
      </c>
      <c r="J77" s="25">
        <v>4.2999999999999997E-2</v>
      </c>
    </row>
    <row r="78" spans="1:10" ht="35.049999999999997" hidden="1" customHeight="1" x14ac:dyDescent="0.3">
      <c r="A78" s="317" t="s">
        <v>831</v>
      </c>
      <c r="B78" s="17"/>
      <c r="C78" s="326">
        <v>0</v>
      </c>
      <c r="D78" s="80">
        <v>1.204</v>
      </c>
      <c r="E78" s="81">
        <v>0.20899999999999999</v>
      </c>
      <c r="F78" s="82">
        <v>8.1000000000000003E-2</v>
      </c>
      <c r="G78" s="318">
        <v>3375.89</v>
      </c>
      <c r="H78" s="318">
        <v>5.36</v>
      </c>
      <c r="I78" s="321">
        <v>6.24</v>
      </c>
      <c r="J78" s="25">
        <v>4.2999999999999997E-2</v>
      </c>
    </row>
    <row r="79" spans="1:10" ht="35.049999999999997" hidden="1" customHeight="1" x14ac:dyDescent="0.3">
      <c r="A79" s="317" t="s">
        <v>832</v>
      </c>
      <c r="B79" s="17"/>
      <c r="C79" s="326">
        <v>0</v>
      </c>
      <c r="D79" s="80">
        <v>1.204</v>
      </c>
      <c r="E79" s="81">
        <v>0.20899999999999999</v>
      </c>
      <c r="F79" s="82">
        <v>8.1000000000000003E-2</v>
      </c>
      <c r="G79" s="318">
        <v>7236.65</v>
      </c>
      <c r="H79" s="318">
        <v>5.36</v>
      </c>
      <c r="I79" s="321">
        <v>6.24</v>
      </c>
      <c r="J79" s="25">
        <v>4.2999999999999997E-2</v>
      </c>
    </row>
    <row r="80" spans="1:10" ht="35.049999999999997" hidden="1" customHeight="1" x14ac:dyDescent="0.3">
      <c r="A80" s="317" t="s">
        <v>579</v>
      </c>
      <c r="B80" s="17"/>
      <c r="C80" s="326" t="s">
        <v>608</v>
      </c>
      <c r="D80" s="83">
        <v>5.2649999999999997</v>
      </c>
      <c r="E80" s="84">
        <v>1.4790000000000001</v>
      </c>
      <c r="F80" s="82">
        <v>1.1859999999999999</v>
      </c>
      <c r="G80" s="319"/>
      <c r="H80" s="319"/>
      <c r="I80" s="320"/>
      <c r="J80" s="26"/>
    </row>
    <row r="81" spans="1:10" ht="35.049999999999997" hidden="1" customHeight="1" x14ac:dyDescent="0.3">
      <c r="A81" s="317" t="s">
        <v>682</v>
      </c>
      <c r="B81" s="17"/>
      <c r="C81" s="326">
        <v>0</v>
      </c>
      <c r="D81" s="80">
        <v>-2.87</v>
      </c>
      <c r="E81" s="81">
        <v>-0.59699999999999998</v>
      </c>
      <c r="F81" s="82">
        <v>-0.20799999999999999</v>
      </c>
      <c r="G81" s="318">
        <v>0</v>
      </c>
      <c r="H81" s="319"/>
      <c r="I81" s="320"/>
      <c r="J81" s="26"/>
    </row>
    <row r="82" spans="1:10" ht="35.049999999999997" hidden="1" customHeight="1" x14ac:dyDescent="0.3">
      <c r="A82" s="317" t="s">
        <v>683</v>
      </c>
      <c r="B82" s="17"/>
      <c r="C82" s="326">
        <v>0</v>
      </c>
      <c r="D82" s="80">
        <v>-2.7869999999999999</v>
      </c>
      <c r="E82" s="81">
        <v>-0.57299999999999995</v>
      </c>
      <c r="F82" s="82">
        <v>-0.2</v>
      </c>
      <c r="G82" s="318">
        <v>0</v>
      </c>
      <c r="H82" s="319"/>
      <c r="I82" s="320"/>
      <c r="J82" s="26"/>
    </row>
    <row r="83" spans="1:10" ht="35.049999999999997" hidden="1" customHeight="1" x14ac:dyDescent="0.3">
      <c r="A83" s="317" t="s">
        <v>684</v>
      </c>
      <c r="B83" s="17"/>
      <c r="C83" s="326">
        <v>0</v>
      </c>
      <c r="D83" s="80">
        <v>-2.87</v>
      </c>
      <c r="E83" s="81">
        <v>-0.59699999999999998</v>
      </c>
      <c r="F83" s="82">
        <v>-0.20799999999999999</v>
      </c>
      <c r="G83" s="318">
        <v>0</v>
      </c>
      <c r="H83" s="319"/>
      <c r="I83" s="320"/>
      <c r="J83" s="25">
        <v>0.12</v>
      </c>
    </row>
    <row r="84" spans="1:10" ht="35.049999999999997" hidden="1" customHeight="1" x14ac:dyDescent="0.3">
      <c r="A84" s="317" t="s">
        <v>685</v>
      </c>
      <c r="B84" s="17"/>
      <c r="C84" s="326">
        <v>0</v>
      </c>
      <c r="D84" s="80">
        <v>-2.7869999999999999</v>
      </c>
      <c r="E84" s="81">
        <v>-0.57299999999999995</v>
      </c>
      <c r="F84" s="82">
        <v>-0.2</v>
      </c>
      <c r="G84" s="318">
        <v>0</v>
      </c>
      <c r="H84" s="319"/>
      <c r="I84" s="320"/>
      <c r="J84" s="25">
        <v>0.109</v>
      </c>
    </row>
    <row r="85" spans="1:10" ht="35.049999999999997" hidden="1" customHeight="1" x14ac:dyDescent="0.3">
      <c r="A85" s="317" t="s">
        <v>686</v>
      </c>
      <c r="B85" s="17"/>
      <c r="C85" s="326">
        <v>0</v>
      </c>
      <c r="D85" s="80">
        <v>-3.399</v>
      </c>
      <c r="E85" s="81">
        <v>-0.61499999999999999</v>
      </c>
      <c r="F85" s="82">
        <v>-0.224</v>
      </c>
      <c r="G85" s="318">
        <v>526.70000000000005</v>
      </c>
      <c r="H85" s="319"/>
      <c r="I85" s="320"/>
      <c r="J85" s="25">
        <v>0.216</v>
      </c>
    </row>
    <row r="86" spans="1:10" ht="35.049999999999997" customHeight="1" x14ac:dyDescent="0.3">
      <c r="A86" s="317" t="s">
        <v>833</v>
      </c>
      <c r="B86" s="17" t="s">
        <v>1226</v>
      </c>
      <c r="C86" s="326" t="s">
        <v>630</v>
      </c>
      <c r="D86" s="80">
        <v>1.64</v>
      </c>
      <c r="E86" s="81">
        <v>0.34100000000000003</v>
      </c>
      <c r="F86" s="82">
        <v>0.11899999999999999</v>
      </c>
      <c r="G86" s="318">
        <v>3.37</v>
      </c>
      <c r="H86" s="319"/>
      <c r="I86" s="320"/>
      <c r="J86" s="26"/>
    </row>
    <row r="87" spans="1:10" ht="35.049999999999997" customHeight="1" x14ac:dyDescent="0.3">
      <c r="A87" s="317" t="s">
        <v>834</v>
      </c>
      <c r="B87" s="17" t="s">
        <v>1227</v>
      </c>
      <c r="C87" s="326">
        <v>2</v>
      </c>
      <c r="D87" s="80">
        <v>1.64</v>
      </c>
      <c r="E87" s="81">
        <v>0.34100000000000003</v>
      </c>
      <c r="F87" s="82">
        <v>0.11899999999999999</v>
      </c>
      <c r="G87" s="319"/>
      <c r="H87" s="319"/>
      <c r="I87" s="320"/>
      <c r="J87" s="26"/>
    </row>
    <row r="88" spans="1:10" ht="35.049999999999997" customHeight="1" x14ac:dyDescent="0.3">
      <c r="A88" s="317" t="s">
        <v>835</v>
      </c>
      <c r="B88" s="17" t="s">
        <v>1228</v>
      </c>
      <c r="C88" s="326" t="s">
        <v>631</v>
      </c>
      <c r="D88" s="80">
        <v>1.8819999999999999</v>
      </c>
      <c r="E88" s="81">
        <v>0.39100000000000001</v>
      </c>
      <c r="F88" s="82">
        <v>0.13600000000000001</v>
      </c>
      <c r="G88" s="318">
        <v>1.98</v>
      </c>
      <c r="H88" s="319"/>
      <c r="I88" s="320"/>
      <c r="J88" s="26"/>
    </row>
    <row r="89" spans="1:10" ht="35.049999999999997" customHeight="1" x14ac:dyDescent="0.3">
      <c r="A89" s="317" t="s">
        <v>836</v>
      </c>
      <c r="B89" s="17" t="s">
        <v>1229</v>
      </c>
      <c r="C89" s="326" t="s">
        <v>631</v>
      </c>
      <c r="D89" s="80">
        <v>1.8819999999999999</v>
      </c>
      <c r="E89" s="81">
        <v>0.39100000000000001</v>
      </c>
      <c r="F89" s="82">
        <v>0.13600000000000001</v>
      </c>
      <c r="G89" s="318">
        <v>2.5499999999999998</v>
      </c>
      <c r="H89" s="319"/>
      <c r="I89" s="320"/>
      <c r="J89" s="26"/>
    </row>
    <row r="90" spans="1:10" ht="35.049999999999997" customHeight="1" x14ac:dyDescent="0.3">
      <c r="A90" s="317" t="s">
        <v>837</v>
      </c>
      <c r="B90" s="17" t="s">
        <v>1230</v>
      </c>
      <c r="C90" s="326" t="s">
        <v>631</v>
      </c>
      <c r="D90" s="80">
        <v>1.8819999999999999</v>
      </c>
      <c r="E90" s="81">
        <v>0.39100000000000001</v>
      </c>
      <c r="F90" s="82">
        <v>0.13600000000000001</v>
      </c>
      <c r="G90" s="318">
        <v>5.32</v>
      </c>
      <c r="H90" s="319"/>
      <c r="I90" s="320"/>
      <c r="J90" s="26"/>
    </row>
    <row r="91" spans="1:10" ht="35.049999999999997" customHeight="1" x14ac:dyDescent="0.3">
      <c r="A91" s="317" t="s">
        <v>838</v>
      </c>
      <c r="B91" s="17" t="s">
        <v>1231</v>
      </c>
      <c r="C91" s="326" t="s">
        <v>631</v>
      </c>
      <c r="D91" s="80">
        <v>1.8819999999999999</v>
      </c>
      <c r="E91" s="81">
        <v>0.39100000000000001</v>
      </c>
      <c r="F91" s="82">
        <v>0.13600000000000001</v>
      </c>
      <c r="G91" s="318">
        <v>10.210000000000001</v>
      </c>
      <c r="H91" s="319"/>
      <c r="I91" s="320"/>
      <c r="J91" s="26"/>
    </row>
    <row r="92" spans="1:10" ht="35.049999999999997" customHeight="1" x14ac:dyDescent="0.3">
      <c r="A92" s="317" t="s">
        <v>839</v>
      </c>
      <c r="B92" s="17" t="s">
        <v>1232</v>
      </c>
      <c r="C92" s="326" t="s">
        <v>631</v>
      </c>
      <c r="D92" s="80">
        <v>1.8819999999999999</v>
      </c>
      <c r="E92" s="81">
        <v>0.39100000000000001</v>
      </c>
      <c r="F92" s="82">
        <v>0.13600000000000001</v>
      </c>
      <c r="G92" s="318">
        <v>28.9</v>
      </c>
      <c r="H92" s="319"/>
      <c r="I92" s="320"/>
      <c r="J92" s="26"/>
    </row>
    <row r="93" spans="1:10" ht="35.049999999999997" customHeight="1" x14ac:dyDescent="0.3">
      <c r="A93" s="317" t="s">
        <v>580</v>
      </c>
      <c r="B93" s="17" t="s">
        <v>1233</v>
      </c>
      <c r="C93" s="326">
        <v>4</v>
      </c>
      <c r="D93" s="80">
        <v>1.8819999999999999</v>
      </c>
      <c r="E93" s="81">
        <v>0.39100000000000001</v>
      </c>
      <c r="F93" s="82">
        <v>0.13600000000000001</v>
      </c>
      <c r="G93" s="319"/>
      <c r="H93" s="319"/>
      <c r="I93" s="320"/>
      <c r="J93" s="26"/>
    </row>
    <row r="94" spans="1:10" ht="35.049999999999997" customHeight="1" x14ac:dyDescent="0.3">
      <c r="A94" s="317" t="s">
        <v>840</v>
      </c>
      <c r="B94" s="17" t="s">
        <v>1234</v>
      </c>
      <c r="C94" s="326">
        <v>0</v>
      </c>
      <c r="D94" s="80">
        <v>1.3560000000000001</v>
      </c>
      <c r="E94" s="81">
        <v>0.27500000000000002</v>
      </c>
      <c r="F94" s="82">
        <v>9.6000000000000002E-2</v>
      </c>
      <c r="G94" s="318">
        <v>5.13</v>
      </c>
      <c r="H94" s="318">
        <v>1.02</v>
      </c>
      <c r="I94" s="321">
        <v>1.78</v>
      </c>
      <c r="J94" s="25">
        <v>5.3999999999999999E-2</v>
      </c>
    </row>
    <row r="95" spans="1:10" ht="35.049999999999997" customHeight="1" x14ac:dyDescent="0.3">
      <c r="A95" s="317" t="s">
        <v>841</v>
      </c>
      <c r="B95" s="17" t="s">
        <v>1235</v>
      </c>
      <c r="C95" s="326">
        <v>0</v>
      </c>
      <c r="D95" s="80">
        <v>1.3560000000000001</v>
      </c>
      <c r="E95" s="81">
        <v>0.27500000000000002</v>
      </c>
      <c r="F95" s="82">
        <v>9.6000000000000002E-2</v>
      </c>
      <c r="G95" s="318">
        <v>47.48</v>
      </c>
      <c r="H95" s="318">
        <v>1.02</v>
      </c>
      <c r="I95" s="321">
        <v>1.78</v>
      </c>
      <c r="J95" s="25">
        <v>5.3999999999999999E-2</v>
      </c>
    </row>
    <row r="96" spans="1:10" ht="35.049999999999997" customHeight="1" x14ac:dyDescent="0.3">
      <c r="A96" s="317" t="s">
        <v>842</v>
      </c>
      <c r="B96" s="17" t="s">
        <v>1236</v>
      </c>
      <c r="C96" s="326">
        <v>0</v>
      </c>
      <c r="D96" s="80">
        <v>1.3560000000000001</v>
      </c>
      <c r="E96" s="81">
        <v>0.27500000000000002</v>
      </c>
      <c r="F96" s="82">
        <v>9.6000000000000002E-2</v>
      </c>
      <c r="G96" s="318">
        <v>84.87</v>
      </c>
      <c r="H96" s="318">
        <v>1.02</v>
      </c>
      <c r="I96" s="321">
        <v>1.78</v>
      </c>
      <c r="J96" s="25">
        <v>5.3999999999999999E-2</v>
      </c>
    </row>
    <row r="97" spans="1:10" ht="35.049999999999997" customHeight="1" x14ac:dyDescent="0.3">
      <c r="A97" s="317" t="s">
        <v>843</v>
      </c>
      <c r="B97" s="17" t="s">
        <v>1237</v>
      </c>
      <c r="C97" s="326">
        <v>0</v>
      </c>
      <c r="D97" s="80">
        <v>1.3560000000000001</v>
      </c>
      <c r="E97" s="81">
        <v>0.27500000000000002</v>
      </c>
      <c r="F97" s="82">
        <v>9.6000000000000002E-2</v>
      </c>
      <c r="G97" s="318">
        <v>138.03</v>
      </c>
      <c r="H97" s="318">
        <v>1.02</v>
      </c>
      <c r="I97" s="321">
        <v>1.78</v>
      </c>
      <c r="J97" s="25">
        <v>5.3999999999999999E-2</v>
      </c>
    </row>
    <row r="98" spans="1:10" ht="35.049999999999997" customHeight="1" x14ac:dyDescent="0.3">
      <c r="A98" s="317" t="s">
        <v>844</v>
      </c>
      <c r="B98" s="17" t="s">
        <v>1238</v>
      </c>
      <c r="C98" s="326">
        <v>0</v>
      </c>
      <c r="D98" s="80">
        <v>1.3560000000000001</v>
      </c>
      <c r="E98" s="81">
        <v>0.27500000000000002</v>
      </c>
      <c r="F98" s="82">
        <v>9.6000000000000002E-2</v>
      </c>
      <c r="G98" s="318">
        <v>315.87</v>
      </c>
      <c r="H98" s="318">
        <v>1.02</v>
      </c>
      <c r="I98" s="321">
        <v>1.78</v>
      </c>
      <c r="J98" s="25">
        <v>5.3999999999999999E-2</v>
      </c>
    </row>
    <row r="99" spans="1:10" ht="35.049999999999997" customHeight="1" x14ac:dyDescent="0.3">
      <c r="A99" s="317" t="s">
        <v>845</v>
      </c>
      <c r="B99" s="314"/>
      <c r="C99" s="326">
        <v>0</v>
      </c>
      <c r="D99" s="80">
        <v>0.98299999999999998</v>
      </c>
      <c r="E99" s="81">
        <v>0.17799999999999999</v>
      </c>
      <c r="F99" s="82">
        <v>6.5000000000000002E-2</v>
      </c>
      <c r="G99" s="318">
        <v>16.8</v>
      </c>
      <c r="H99" s="318">
        <v>2.27</v>
      </c>
      <c r="I99" s="321">
        <v>3.07</v>
      </c>
      <c r="J99" s="25">
        <v>3.5999999999999997E-2</v>
      </c>
    </row>
    <row r="100" spans="1:10" ht="35.049999999999997" customHeight="1" x14ac:dyDescent="0.3">
      <c r="A100" s="317" t="s">
        <v>846</v>
      </c>
      <c r="B100" s="314"/>
      <c r="C100" s="326">
        <v>0</v>
      </c>
      <c r="D100" s="80">
        <v>0.98299999999999998</v>
      </c>
      <c r="E100" s="81">
        <v>0.17799999999999999</v>
      </c>
      <c r="F100" s="82">
        <v>6.5000000000000002E-2</v>
      </c>
      <c r="G100" s="318">
        <v>76.180000000000007</v>
      </c>
      <c r="H100" s="318">
        <v>2.27</v>
      </c>
      <c r="I100" s="321">
        <v>3.07</v>
      </c>
      <c r="J100" s="25">
        <v>3.5999999999999997E-2</v>
      </c>
    </row>
    <row r="101" spans="1:10" ht="35.049999999999997" customHeight="1" x14ac:dyDescent="0.3">
      <c r="A101" s="317" t="s">
        <v>847</v>
      </c>
      <c r="B101" s="314"/>
      <c r="C101" s="326">
        <v>0</v>
      </c>
      <c r="D101" s="80">
        <v>0.98299999999999998</v>
      </c>
      <c r="E101" s="81">
        <v>0.17799999999999999</v>
      </c>
      <c r="F101" s="82">
        <v>6.5000000000000002E-2</v>
      </c>
      <c r="G101" s="318">
        <v>128.61000000000001</v>
      </c>
      <c r="H101" s="318">
        <v>2.27</v>
      </c>
      <c r="I101" s="321">
        <v>3.07</v>
      </c>
      <c r="J101" s="25">
        <v>3.5999999999999997E-2</v>
      </c>
    </row>
    <row r="102" spans="1:10" ht="35.049999999999997" customHeight="1" x14ac:dyDescent="0.3">
      <c r="A102" s="317" t="s">
        <v>848</v>
      </c>
      <c r="B102" s="314"/>
      <c r="C102" s="326">
        <v>0</v>
      </c>
      <c r="D102" s="80">
        <v>0.98299999999999998</v>
      </c>
      <c r="E102" s="81">
        <v>0.17799999999999999</v>
      </c>
      <c r="F102" s="82">
        <v>6.5000000000000002E-2</v>
      </c>
      <c r="G102" s="318">
        <v>203.15</v>
      </c>
      <c r="H102" s="318">
        <v>2.27</v>
      </c>
      <c r="I102" s="321">
        <v>3.07</v>
      </c>
      <c r="J102" s="25">
        <v>3.5999999999999997E-2</v>
      </c>
    </row>
    <row r="103" spans="1:10" ht="35.049999999999997" customHeight="1" x14ac:dyDescent="0.3">
      <c r="A103" s="317" t="s">
        <v>849</v>
      </c>
      <c r="B103" s="314"/>
      <c r="C103" s="326">
        <v>0</v>
      </c>
      <c r="D103" s="80">
        <v>0.98299999999999998</v>
      </c>
      <c r="E103" s="81">
        <v>0.17799999999999999</v>
      </c>
      <c r="F103" s="82">
        <v>6.5000000000000002E-2</v>
      </c>
      <c r="G103" s="318">
        <v>452.52</v>
      </c>
      <c r="H103" s="318">
        <v>2.27</v>
      </c>
      <c r="I103" s="321">
        <v>3.07</v>
      </c>
      <c r="J103" s="25">
        <v>3.5999999999999997E-2</v>
      </c>
    </row>
    <row r="104" spans="1:10" ht="35.049999999999997" customHeight="1" x14ac:dyDescent="0.3">
      <c r="A104" s="317" t="s">
        <v>850</v>
      </c>
      <c r="B104" s="17" t="s">
        <v>1239</v>
      </c>
      <c r="C104" s="326">
        <v>0</v>
      </c>
      <c r="D104" s="80">
        <v>0.746</v>
      </c>
      <c r="E104" s="81">
        <v>0.129</v>
      </c>
      <c r="F104" s="82">
        <v>0.05</v>
      </c>
      <c r="G104" s="318">
        <v>91.73</v>
      </c>
      <c r="H104" s="318">
        <v>3.32</v>
      </c>
      <c r="I104" s="321">
        <v>3.86</v>
      </c>
      <c r="J104" s="25">
        <v>2.7E-2</v>
      </c>
    </row>
    <row r="105" spans="1:10" ht="35.049999999999997" customHeight="1" x14ac:dyDescent="0.3">
      <c r="A105" s="317" t="s">
        <v>851</v>
      </c>
      <c r="B105" s="17" t="s">
        <v>1217</v>
      </c>
      <c r="C105" s="326">
        <v>0</v>
      </c>
      <c r="D105" s="80">
        <v>0.746</v>
      </c>
      <c r="E105" s="81">
        <v>0.129</v>
      </c>
      <c r="F105" s="82">
        <v>0.05</v>
      </c>
      <c r="G105" s="318">
        <v>211.16</v>
      </c>
      <c r="H105" s="318">
        <v>3.32</v>
      </c>
      <c r="I105" s="321">
        <v>3.86</v>
      </c>
      <c r="J105" s="25">
        <v>2.7E-2</v>
      </c>
    </row>
    <row r="106" spans="1:10" ht="35.049999999999997" customHeight="1" x14ac:dyDescent="0.3">
      <c r="A106" s="317" t="s">
        <v>852</v>
      </c>
      <c r="B106" s="17" t="s">
        <v>1218</v>
      </c>
      <c r="C106" s="326">
        <v>0</v>
      </c>
      <c r="D106" s="80">
        <v>0.746</v>
      </c>
      <c r="E106" s="81">
        <v>0.129</v>
      </c>
      <c r="F106" s="82">
        <v>0.05</v>
      </c>
      <c r="G106" s="318">
        <v>1021.09</v>
      </c>
      <c r="H106" s="318">
        <v>3.32</v>
      </c>
      <c r="I106" s="321">
        <v>3.86</v>
      </c>
      <c r="J106" s="25">
        <v>2.7E-2</v>
      </c>
    </row>
    <row r="107" spans="1:10" ht="35.049999999999997" customHeight="1" x14ac:dyDescent="0.3">
      <c r="A107" s="317" t="s">
        <v>853</v>
      </c>
      <c r="B107" s="17" t="s">
        <v>1219</v>
      </c>
      <c r="C107" s="326">
        <v>0</v>
      </c>
      <c r="D107" s="80">
        <v>0.746</v>
      </c>
      <c r="E107" s="81">
        <v>0.129</v>
      </c>
      <c r="F107" s="82">
        <v>0.05</v>
      </c>
      <c r="G107" s="318">
        <v>2090.71</v>
      </c>
      <c r="H107" s="318">
        <v>3.32</v>
      </c>
      <c r="I107" s="321">
        <v>3.86</v>
      </c>
      <c r="J107" s="25">
        <v>2.7E-2</v>
      </c>
    </row>
    <row r="108" spans="1:10" ht="35.049999999999997" customHeight="1" x14ac:dyDescent="0.3">
      <c r="A108" s="317" t="s">
        <v>854</v>
      </c>
      <c r="B108" s="17" t="s">
        <v>1220</v>
      </c>
      <c r="C108" s="326">
        <v>0</v>
      </c>
      <c r="D108" s="80">
        <v>0.746</v>
      </c>
      <c r="E108" s="81">
        <v>0.129</v>
      </c>
      <c r="F108" s="82">
        <v>0.05</v>
      </c>
      <c r="G108" s="318">
        <v>4481.67</v>
      </c>
      <c r="H108" s="318">
        <v>3.32</v>
      </c>
      <c r="I108" s="321">
        <v>3.86</v>
      </c>
      <c r="J108" s="25">
        <v>2.7E-2</v>
      </c>
    </row>
    <row r="109" spans="1:10" ht="35.049999999999997" customHeight="1" x14ac:dyDescent="0.3">
      <c r="A109" s="317" t="s">
        <v>581</v>
      </c>
      <c r="B109" s="17" t="s">
        <v>1240</v>
      </c>
      <c r="C109" s="326" t="s">
        <v>608</v>
      </c>
      <c r="D109" s="83">
        <v>3.2610000000000001</v>
      </c>
      <c r="E109" s="84">
        <v>0.91600000000000004</v>
      </c>
      <c r="F109" s="82">
        <v>0.73499999999999999</v>
      </c>
      <c r="G109" s="319"/>
      <c r="H109" s="319"/>
      <c r="I109" s="320"/>
      <c r="J109" s="26"/>
    </row>
    <row r="110" spans="1:10" ht="35.049999999999997" customHeight="1" x14ac:dyDescent="0.3">
      <c r="A110" s="317" t="s">
        <v>687</v>
      </c>
      <c r="B110" s="17" t="s">
        <v>1241</v>
      </c>
      <c r="C110" s="326">
        <v>0</v>
      </c>
      <c r="D110" s="80">
        <v>-1.778</v>
      </c>
      <c r="E110" s="81">
        <v>-0.37</v>
      </c>
      <c r="F110" s="82">
        <v>-0.129</v>
      </c>
      <c r="G110" s="318">
        <v>0</v>
      </c>
      <c r="H110" s="319"/>
      <c r="I110" s="320"/>
      <c r="J110" s="26"/>
    </row>
    <row r="111" spans="1:10" ht="35.049999999999997" customHeight="1" x14ac:dyDescent="0.3">
      <c r="A111" s="317" t="s">
        <v>688</v>
      </c>
      <c r="B111" s="314"/>
      <c r="C111" s="326">
        <v>0</v>
      </c>
      <c r="D111" s="80">
        <v>-1.726</v>
      </c>
      <c r="E111" s="81">
        <v>-0.35499999999999998</v>
      </c>
      <c r="F111" s="82">
        <v>-0.124</v>
      </c>
      <c r="G111" s="318">
        <v>0</v>
      </c>
      <c r="H111" s="319"/>
      <c r="I111" s="320"/>
      <c r="J111" s="26"/>
    </row>
    <row r="112" spans="1:10" ht="35.049999999999997" customHeight="1" x14ac:dyDescent="0.3">
      <c r="A112" s="317" t="s">
        <v>689</v>
      </c>
      <c r="B112" s="17" t="s">
        <v>1242</v>
      </c>
      <c r="C112" s="326">
        <v>0</v>
      </c>
      <c r="D112" s="80">
        <v>-1.778</v>
      </c>
      <c r="E112" s="81">
        <v>-0.37</v>
      </c>
      <c r="F112" s="82">
        <v>-0.129</v>
      </c>
      <c r="G112" s="318">
        <v>0</v>
      </c>
      <c r="H112" s="319"/>
      <c r="I112" s="320"/>
      <c r="J112" s="25">
        <v>7.4999999999999997E-2</v>
      </c>
    </row>
    <row r="113" spans="1:10" ht="35.049999999999997" customHeight="1" x14ac:dyDescent="0.3">
      <c r="A113" s="317" t="s">
        <v>690</v>
      </c>
      <c r="B113" s="314"/>
      <c r="C113" s="326">
        <v>0</v>
      </c>
      <c r="D113" s="80">
        <v>-1.726</v>
      </c>
      <c r="E113" s="81">
        <v>-0.35499999999999998</v>
      </c>
      <c r="F113" s="82">
        <v>-0.124</v>
      </c>
      <c r="G113" s="318">
        <v>0</v>
      </c>
      <c r="H113" s="319"/>
      <c r="I113" s="320"/>
      <c r="J113" s="25">
        <v>6.8000000000000005E-2</v>
      </c>
    </row>
    <row r="114" spans="1:10" ht="35.049999999999997" customHeight="1" x14ac:dyDescent="0.3">
      <c r="A114" s="317" t="s">
        <v>691</v>
      </c>
      <c r="B114" s="17" t="s">
        <v>1224</v>
      </c>
      <c r="C114" s="326">
        <v>0</v>
      </c>
      <c r="D114" s="80">
        <v>-2.105</v>
      </c>
      <c r="E114" s="81">
        <v>-0.38100000000000001</v>
      </c>
      <c r="F114" s="82">
        <v>-0.13800000000000001</v>
      </c>
      <c r="G114" s="318">
        <v>326.18</v>
      </c>
      <c r="H114" s="319"/>
      <c r="I114" s="320"/>
      <c r="J114" s="25">
        <v>0.13400000000000001</v>
      </c>
    </row>
    <row r="115" spans="1:10" ht="35.049999999999997" customHeight="1" x14ac:dyDescent="0.3">
      <c r="A115" s="317" t="s">
        <v>855</v>
      </c>
      <c r="B115" s="314"/>
      <c r="C115" s="326" t="s">
        <v>630</v>
      </c>
      <c r="D115" s="80">
        <v>0.621</v>
      </c>
      <c r="E115" s="81">
        <v>0.129</v>
      </c>
      <c r="F115" s="82">
        <v>4.4999999999999998E-2</v>
      </c>
      <c r="G115" s="318">
        <v>1.32</v>
      </c>
      <c r="H115" s="319"/>
      <c r="I115" s="320"/>
      <c r="J115" s="26"/>
    </row>
    <row r="116" spans="1:10" ht="35.049999999999997" customHeight="1" x14ac:dyDescent="0.3">
      <c r="A116" s="317" t="s">
        <v>856</v>
      </c>
      <c r="B116" s="314"/>
      <c r="C116" s="326">
        <v>2</v>
      </c>
      <c r="D116" s="80">
        <v>0.621</v>
      </c>
      <c r="E116" s="81">
        <v>0.129</v>
      </c>
      <c r="F116" s="82">
        <v>4.4999999999999998E-2</v>
      </c>
      <c r="G116" s="319"/>
      <c r="H116" s="319"/>
      <c r="I116" s="320"/>
      <c r="J116" s="26"/>
    </row>
    <row r="117" spans="1:10" ht="35.049999999999997" customHeight="1" x14ac:dyDescent="0.3">
      <c r="A117" s="317" t="s">
        <v>857</v>
      </c>
      <c r="B117" s="314"/>
      <c r="C117" s="326" t="s">
        <v>631</v>
      </c>
      <c r="D117" s="80">
        <v>0.71199999999999997</v>
      </c>
      <c r="E117" s="81">
        <v>0.14799999999999999</v>
      </c>
      <c r="F117" s="82">
        <v>5.1999999999999998E-2</v>
      </c>
      <c r="G117" s="318">
        <v>0.78</v>
      </c>
      <c r="H117" s="319"/>
      <c r="I117" s="320"/>
      <c r="J117" s="26"/>
    </row>
    <row r="118" spans="1:10" ht="35.049999999999997" customHeight="1" x14ac:dyDescent="0.3">
      <c r="A118" s="317" t="s">
        <v>858</v>
      </c>
      <c r="B118" s="314"/>
      <c r="C118" s="326" t="s">
        <v>631</v>
      </c>
      <c r="D118" s="80">
        <v>0.71199999999999997</v>
      </c>
      <c r="E118" s="81">
        <v>0.14799999999999999</v>
      </c>
      <c r="F118" s="82">
        <v>5.1999999999999998E-2</v>
      </c>
      <c r="G118" s="318">
        <v>0.99</v>
      </c>
      <c r="H118" s="319"/>
      <c r="I118" s="320"/>
      <c r="J118" s="26"/>
    </row>
    <row r="119" spans="1:10" ht="35.049999999999997" customHeight="1" x14ac:dyDescent="0.3">
      <c r="A119" s="317" t="s">
        <v>859</v>
      </c>
      <c r="B119" s="314"/>
      <c r="C119" s="326" t="s">
        <v>631</v>
      </c>
      <c r="D119" s="80">
        <v>0.71199999999999997</v>
      </c>
      <c r="E119" s="81">
        <v>0.14799999999999999</v>
      </c>
      <c r="F119" s="82">
        <v>5.1999999999999998E-2</v>
      </c>
      <c r="G119" s="318">
        <v>2.04</v>
      </c>
      <c r="H119" s="319"/>
      <c r="I119" s="320"/>
      <c r="J119" s="26"/>
    </row>
    <row r="120" spans="1:10" ht="35.049999999999997" customHeight="1" x14ac:dyDescent="0.3">
      <c r="A120" s="317" t="s">
        <v>860</v>
      </c>
      <c r="B120" s="314"/>
      <c r="C120" s="326" t="s">
        <v>631</v>
      </c>
      <c r="D120" s="80">
        <v>0.71199999999999997</v>
      </c>
      <c r="E120" s="81">
        <v>0.14799999999999999</v>
      </c>
      <c r="F120" s="82">
        <v>5.1999999999999998E-2</v>
      </c>
      <c r="G120" s="318">
        <v>3.89</v>
      </c>
      <c r="H120" s="319"/>
      <c r="I120" s="320"/>
      <c r="J120" s="26"/>
    </row>
    <row r="121" spans="1:10" ht="35.049999999999997" customHeight="1" x14ac:dyDescent="0.3">
      <c r="A121" s="317" t="s">
        <v>861</v>
      </c>
      <c r="B121" s="314"/>
      <c r="C121" s="326" t="s">
        <v>631</v>
      </c>
      <c r="D121" s="80">
        <v>0.71199999999999997</v>
      </c>
      <c r="E121" s="81">
        <v>0.14799999999999999</v>
      </c>
      <c r="F121" s="82">
        <v>5.1999999999999998E-2</v>
      </c>
      <c r="G121" s="318">
        <v>10.97</v>
      </c>
      <c r="H121" s="319"/>
      <c r="I121" s="320"/>
      <c r="J121" s="26"/>
    </row>
    <row r="122" spans="1:10" ht="35.049999999999997" customHeight="1" x14ac:dyDescent="0.3">
      <c r="A122" s="317" t="s">
        <v>582</v>
      </c>
      <c r="B122" s="314"/>
      <c r="C122" s="326">
        <v>4</v>
      </c>
      <c r="D122" s="80">
        <v>0.71199999999999997</v>
      </c>
      <c r="E122" s="81">
        <v>0.14799999999999999</v>
      </c>
      <c r="F122" s="82">
        <v>5.1999999999999998E-2</v>
      </c>
      <c r="G122" s="319"/>
      <c r="H122" s="319"/>
      <c r="I122" s="320"/>
      <c r="J122" s="26"/>
    </row>
    <row r="123" spans="1:10" ht="35.049999999999997" customHeight="1" x14ac:dyDescent="0.3">
      <c r="A123" s="317" t="s">
        <v>862</v>
      </c>
      <c r="B123" s="314"/>
      <c r="C123" s="326">
        <v>0</v>
      </c>
      <c r="D123" s="80">
        <v>0.51300000000000001</v>
      </c>
      <c r="E123" s="81">
        <v>0.104</v>
      </c>
      <c r="F123" s="82">
        <v>3.5999999999999997E-2</v>
      </c>
      <c r="G123" s="318">
        <v>1.97</v>
      </c>
      <c r="H123" s="318">
        <v>0.39</v>
      </c>
      <c r="I123" s="321">
        <v>0.67</v>
      </c>
      <c r="J123" s="25">
        <v>2.1000000000000001E-2</v>
      </c>
    </row>
    <row r="124" spans="1:10" ht="35.049999999999997" customHeight="1" x14ac:dyDescent="0.3">
      <c r="A124" s="317" t="s">
        <v>863</v>
      </c>
      <c r="B124" s="314"/>
      <c r="C124" s="326">
        <v>0</v>
      </c>
      <c r="D124" s="80">
        <v>0.51300000000000001</v>
      </c>
      <c r="E124" s="81">
        <v>0.104</v>
      </c>
      <c r="F124" s="82">
        <v>3.5999999999999997E-2</v>
      </c>
      <c r="G124" s="318">
        <v>18</v>
      </c>
      <c r="H124" s="318">
        <v>0.39</v>
      </c>
      <c r="I124" s="321">
        <v>0.67</v>
      </c>
      <c r="J124" s="25">
        <v>2.1000000000000001E-2</v>
      </c>
    </row>
    <row r="125" spans="1:10" ht="35.049999999999997" customHeight="1" x14ac:dyDescent="0.3">
      <c r="A125" s="317" t="s">
        <v>864</v>
      </c>
      <c r="B125" s="314"/>
      <c r="C125" s="326">
        <v>0</v>
      </c>
      <c r="D125" s="80">
        <v>0.51300000000000001</v>
      </c>
      <c r="E125" s="81">
        <v>0.104</v>
      </c>
      <c r="F125" s="82">
        <v>3.5999999999999997E-2</v>
      </c>
      <c r="G125" s="318">
        <v>32.15</v>
      </c>
      <c r="H125" s="318">
        <v>0.39</v>
      </c>
      <c r="I125" s="321">
        <v>0.67</v>
      </c>
      <c r="J125" s="25">
        <v>2.1000000000000001E-2</v>
      </c>
    </row>
    <row r="126" spans="1:10" ht="35.049999999999997" customHeight="1" x14ac:dyDescent="0.3">
      <c r="A126" s="317" t="s">
        <v>865</v>
      </c>
      <c r="B126" s="314"/>
      <c r="C126" s="326">
        <v>0</v>
      </c>
      <c r="D126" s="80">
        <v>0.51300000000000001</v>
      </c>
      <c r="E126" s="81">
        <v>0.104</v>
      </c>
      <c r="F126" s="82">
        <v>3.5999999999999997E-2</v>
      </c>
      <c r="G126" s="318">
        <v>52.26</v>
      </c>
      <c r="H126" s="318">
        <v>0.39</v>
      </c>
      <c r="I126" s="321">
        <v>0.67</v>
      </c>
      <c r="J126" s="25">
        <v>2.1000000000000001E-2</v>
      </c>
    </row>
    <row r="127" spans="1:10" ht="35.049999999999997" customHeight="1" x14ac:dyDescent="0.3">
      <c r="A127" s="317" t="s">
        <v>866</v>
      </c>
      <c r="B127" s="314"/>
      <c r="C127" s="326">
        <v>0</v>
      </c>
      <c r="D127" s="80">
        <v>0.51300000000000001</v>
      </c>
      <c r="E127" s="81">
        <v>0.104</v>
      </c>
      <c r="F127" s="82">
        <v>3.5999999999999997E-2</v>
      </c>
      <c r="G127" s="318">
        <v>119.55</v>
      </c>
      <c r="H127" s="318">
        <v>0.39</v>
      </c>
      <c r="I127" s="321">
        <v>0.67</v>
      </c>
      <c r="J127" s="25">
        <v>2.1000000000000001E-2</v>
      </c>
    </row>
    <row r="128" spans="1:10" ht="35.049999999999997" customHeight="1" x14ac:dyDescent="0.3">
      <c r="A128" s="317" t="s">
        <v>867</v>
      </c>
      <c r="B128" s="314"/>
      <c r="C128" s="326">
        <v>0</v>
      </c>
      <c r="D128" s="80">
        <v>0.372</v>
      </c>
      <c r="E128" s="81">
        <v>6.7000000000000004E-2</v>
      </c>
      <c r="F128" s="82">
        <v>2.4E-2</v>
      </c>
      <c r="G128" s="318">
        <v>6.39</v>
      </c>
      <c r="H128" s="318">
        <v>0.86</v>
      </c>
      <c r="I128" s="321">
        <v>1.1599999999999999</v>
      </c>
      <c r="J128" s="25">
        <v>1.4E-2</v>
      </c>
    </row>
    <row r="129" spans="1:10" ht="35.049999999999997" customHeight="1" x14ac:dyDescent="0.3">
      <c r="A129" s="317" t="s">
        <v>868</v>
      </c>
      <c r="B129" s="314"/>
      <c r="C129" s="326">
        <v>0</v>
      </c>
      <c r="D129" s="80">
        <v>0.372</v>
      </c>
      <c r="E129" s="81">
        <v>6.7000000000000004E-2</v>
      </c>
      <c r="F129" s="82">
        <v>2.4E-2</v>
      </c>
      <c r="G129" s="318">
        <v>28.86</v>
      </c>
      <c r="H129" s="318">
        <v>0.86</v>
      </c>
      <c r="I129" s="321">
        <v>1.1599999999999999</v>
      </c>
      <c r="J129" s="25">
        <v>1.4E-2</v>
      </c>
    </row>
    <row r="130" spans="1:10" ht="35.049999999999997" customHeight="1" x14ac:dyDescent="0.3">
      <c r="A130" s="317" t="s">
        <v>869</v>
      </c>
      <c r="B130" s="314"/>
      <c r="C130" s="326">
        <v>0</v>
      </c>
      <c r="D130" s="80">
        <v>0.372</v>
      </c>
      <c r="E130" s="81">
        <v>6.7000000000000004E-2</v>
      </c>
      <c r="F130" s="82">
        <v>2.4E-2</v>
      </c>
      <c r="G130" s="318">
        <v>48.7</v>
      </c>
      <c r="H130" s="318">
        <v>0.86</v>
      </c>
      <c r="I130" s="321">
        <v>1.1599999999999999</v>
      </c>
      <c r="J130" s="25">
        <v>1.4E-2</v>
      </c>
    </row>
    <row r="131" spans="1:10" ht="35.049999999999997" customHeight="1" x14ac:dyDescent="0.3">
      <c r="A131" s="317" t="s">
        <v>870</v>
      </c>
      <c r="B131" s="314"/>
      <c r="C131" s="326">
        <v>0</v>
      </c>
      <c r="D131" s="80">
        <v>0.372</v>
      </c>
      <c r="E131" s="81">
        <v>6.7000000000000004E-2</v>
      </c>
      <c r="F131" s="82">
        <v>2.4E-2</v>
      </c>
      <c r="G131" s="318">
        <v>76.900000000000006</v>
      </c>
      <c r="H131" s="318">
        <v>0.86</v>
      </c>
      <c r="I131" s="321">
        <v>1.1599999999999999</v>
      </c>
      <c r="J131" s="25">
        <v>1.4E-2</v>
      </c>
    </row>
    <row r="132" spans="1:10" ht="35.049999999999997" customHeight="1" x14ac:dyDescent="0.3">
      <c r="A132" s="317" t="s">
        <v>871</v>
      </c>
      <c r="B132" s="314"/>
      <c r="C132" s="326">
        <v>0</v>
      </c>
      <c r="D132" s="80">
        <v>0.372</v>
      </c>
      <c r="E132" s="81">
        <v>6.7000000000000004E-2</v>
      </c>
      <c r="F132" s="82">
        <v>2.4E-2</v>
      </c>
      <c r="G132" s="318">
        <v>171.26</v>
      </c>
      <c r="H132" s="318">
        <v>0.86</v>
      </c>
      <c r="I132" s="321">
        <v>1.1599999999999999</v>
      </c>
      <c r="J132" s="25">
        <v>1.4E-2</v>
      </c>
    </row>
    <row r="133" spans="1:10" ht="35.049999999999997" customHeight="1" x14ac:dyDescent="0.3">
      <c r="A133" s="317" t="s">
        <v>872</v>
      </c>
      <c r="B133" s="314"/>
      <c r="C133" s="326">
        <v>0</v>
      </c>
      <c r="D133" s="80">
        <v>0.28199999999999997</v>
      </c>
      <c r="E133" s="81">
        <v>4.9000000000000002E-2</v>
      </c>
      <c r="F133" s="82">
        <v>1.9E-2</v>
      </c>
      <c r="G133" s="318">
        <v>34.74</v>
      </c>
      <c r="H133" s="318">
        <v>1.26</v>
      </c>
      <c r="I133" s="321">
        <v>1.46</v>
      </c>
      <c r="J133" s="25">
        <v>0.01</v>
      </c>
    </row>
    <row r="134" spans="1:10" ht="35.049999999999997" customHeight="1" x14ac:dyDescent="0.3">
      <c r="A134" s="317" t="s">
        <v>873</v>
      </c>
      <c r="B134" s="314"/>
      <c r="C134" s="326">
        <v>0</v>
      </c>
      <c r="D134" s="80">
        <v>0.28199999999999997</v>
      </c>
      <c r="E134" s="81">
        <v>4.9000000000000002E-2</v>
      </c>
      <c r="F134" s="82">
        <v>1.9E-2</v>
      </c>
      <c r="G134" s="318">
        <v>79.930000000000007</v>
      </c>
      <c r="H134" s="318">
        <v>1.26</v>
      </c>
      <c r="I134" s="321">
        <v>1.46</v>
      </c>
      <c r="J134" s="25">
        <v>0.01</v>
      </c>
    </row>
    <row r="135" spans="1:10" ht="35.049999999999997" customHeight="1" x14ac:dyDescent="0.3">
      <c r="A135" s="317" t="s">
        <v>874</v>
      </c>
      <c r="B135" s="314"/>
      <c r="C135" s="326">
        <v>0</v>
      </c>
      <c r="D135" s="80">
        <v>0.28199999999999997</v>
      </c>
      <c r="E135" s="81">
        <v>4.9000000000000002E-2</v>
      </c>
      <c r="F135" s="82">
        <v>1.9E-2</v>
      </c>
      <c r="G135" s="318">
        <v>386.41</v>
      </c>
      <c r="H135" s="318">
        <v>1.26</v>
      </c>
      <c r="I135" s="321">
        <v>1.46</v>
      </c>
      <c r="J135" s="25">
        <v>0.01</v>
      </c>
    </row>
    <row r="136" spans="1:10" ht="35.049999999999997" customHeight="1" x14ac:dyDescent="0.3">
      <c r="A136" s="317" t="s">
        <v>875</v>
      </c>
      <c r="B136" s="314"/>
      <c r="C136" s="326">
        <v>0</v>
      </c>
      <c r="D136" s="80">
        <v>0.28199999999999997</v>
      </c>
      <c r="E136" s="81">
        <v>4.9000000000000002E-2</v>
      </c>
      <c r="F136" s="82">
        <v>1.9E-2</v>
      </c>
      <c r="G136" s="318">
        <v>791.15</v>
      </c>
      <c r="H136" s="318">
        <v>1.26</v>
      </c>
      <c r="I136" s="321">
        <v>1.46</v>
      </c>
      <c r="J136" s="25">
        <v>0.01</v>
      </c>
    </row>
    <row r="137" spans="1:10" ht="35.049999999999997" customHeight="1" x14ac:dyDescent="0.3">
      <c r="A137" s="317" t="s">
        <v>876</v>
      </c>
      <c r="B137" s="314"/>
      <c r="C137" s="326">
        <v>0</v>
      </c>
      <c r="D137" s="80">
        <v>0.28199999999999997</v>
      </c>
      <c r="E137" s="81">
        <v>4.9000000000000002E-2</v>
      </c>
      <c r="F137" s="82">
        <v>1.9E-2</v>
      </c>
      <c r="G137" s="318">
        <v>1695.89</v>
      </c>
      <c r="H137" s="318">
        <v>1.26</v>
      </c>
      <c r="I137" s="321">
        <v>1.46</v>
      </c>
      <c r="J137" s="25">
        <v>0.01</v>
      </c>
    </row>
    <row r="138" spans="1:10" ht="35.049999999999997" customHeight="1" x14ac:dyDescent="0.3">
      <c r="A138" s="317" t="s">
        <v>583</v>
      </c>
      <c r="B138" s="314"/>
      <c r="C138" s="326" t="s">
        <v>608</v>
      </c>
      <c r="D138" s="83">
        <v>1.234</v>
      </c>
      <c r="E138" s="84">
        <v>0.34599999999999997</v>
      </c>
      <c r="F138" s="82">
        <v>0.27800000000000002</v>
      </c>
      <c r="G138" s="319"/>
      <c r="H138" s="319"/>
      <c r="I138" s="320"/>
      <c r="J138" s="26"/>
    </row>
    <row r="139" spans="1:10" ht="35.049999999999997" customHeight="1" x14ac:dyDescent="0.3">
      <c r="A139" s="317" t="s">
        <v>692</v>
      </c>
      <c r="B139" s="314"/>
      <c r="C139" s="326">
        <v>0</v>
      </c>
      <c r="D139" s="80">
        <v>-0.67300000000000004</v>
      </c>
      <c r="E139" s="81">
        <v>-0.14000000000000001</v>
      </c>
      <c r="F139" s="82">
        <v>-4.9000000000000002E-2</v>
      </c>
      <c r="G139" s="318">
        <v>0</v>
      </c>
      <c r="H139" s="319"/>
      <c r="I139" s="320"/>
      <c r="J139" s="26"/>
    </row>
    <row r="140" spans="1:10" ht="35.049999999999997" customHeight="1" x14ac:dyDescent="0.3">
      <c r="A140" s="317" t="s">
        <v>693</v>
      </c>
      <c r="B140" s="314"/>
      <c r="C140" s="326">
        <v>0</v>
      </c>
      <c r="D140" s="80">
        <v>-0.65300000000000002</v>
      </c>
      <c r="E140" s="81">
        <v>-0.13400000000000001</v>
      </c>
      <c r="F140" s="82">
        <v>-4.7E-2</v>
      </c>
      <c r="G140" s="318">
        <v>0</v>
      </c>
      <c r="H140" s="319"/>
      <c r="I140" s="320"/>
      <c r="J140" s="26"/>
    </row>
    <row r="141" spans="1:10" ht="35.049999999999997" customHeight="1" x14ac:dyDescent="0.3">
      <c r="A141" s="317" t="s">
        <v>694</v>
      </c>
      <c r="B141" s="314"/>
      <c r="C141" s="326">
        <v>0</v>
      </c>
      <c r="D141" s="80">
        <v>-0.67300000000000004</v>
      </c>
      <c r="E141" s="81">
        <v>-0.14000000000000001</v>
      </c>
      <c r="F141" s="82">
        <v>-4.9000000000000002E-2</v>
      </c>
      <c r="G141" s="318">
        <v>0</v>
      </c>
      <c r="H141" s="319"/>
      <c r="I141" s="320"/>
      <c r="J141" s="25">
        <v>2.8000000000000001E-2</v>
      </c>
    </row>
    <row r="142" spans="1:10" ht="35.049999999999997" customHeight="1" x14ac:dyDescent="0.3">
      <c r="A142" s="317" t="s">
        <v>695</v>
      </c>
      <c r="B142" s="314"/>
      <c r="C142" s="326">
        <v>0</v>
      </c>
      <c r="D142" s="80">
        <v>-0.65300000000000002</v>
      </c>
      <c r="E142" s="81">
        <v>-0.13400000000000001</v>
      </c>
      <c r="F142" s="82">
        <v>-4.7E-2</v>
      </c>
      <c r="G142" s="318">
        <v>0</v>
      </c>
      <c r="H142" s="319"/>
      <c r="I142" s="320"/>
      <c r="J142" s="25">
        <v>2.5999999999999999E-2</v>
      </c>
    </row>
    <row r="143" spans="1:10" ht="35.049999999999997" customHeight="1" x14ac:dyDescent="0.3">
      <c r="A143" s="317" t="s">
        <v>696</v>
      </c>
      <c r="B143" s="314"/>
      <c r="C143" s="326">
        <v>0</v>
      </c>
      <c r="D143" s="80">
        <v>-0.79700000000000004</v>
      </c>
      <c r="E143" s="81">
        <v>-0.14399999999999999</v>
      </c>
      <c r="F143" s="82">
        <v>-5.1999999999999998E-2</v>
      </c>
      <c r="G143" s="318">
        <v>123.43</v>
      </c>
      <c r="H143" s="319"/>
      <c r="I143" s="320"/>
      <c r="J143" s="25">
        <v>5.0999999999999997E-2</v>
      </c>
    </row>
    <row r="144" spans="1:10" ht="35.049999999999997" customHeight="1" x14ac:dyDescent="0.3">
      <c r="A144" s="317" t="s">
        <v>877</v>
      </c>
      <c r="B144" s="314"/>
      <c r="C144" s="326" t="s">
        <v>630</v>
      </c>
      <c r="D144" s="80">
        <v>0.52600000000000002</v>
      </c>
      <c r="E144" s="81">
        <v>0.109</v>
      </c>
      <c r="F144" s="82">
        <v>3.7999999999999999E-2</v>
      </c>
      <c r="G144" s="318">
        <v>1.1299999999999999</v>
      </c>
      <c r="H144" s="319"/>
      <c r="I144" s="320"/>
      <c r="J144" s="26"/>
    </row>
    <row r="145" spans="1:10" ht="35.049999999999997" customHeight="1" x14ac:dyDescent="0.3">
      <c r="A145" s="317" t="s">
        <v>878</v>
      </c>
      <c r="B145" s="314"/>
      <c r="C145" s="326">
        <v>2</v>
      </c>
      <c r="D145" s="80">
        <v>0.52600000000000002</v>
      </c>
      <c r="E145" s="81">
        <v>0.109</v>
      </c>
      <c r="F145" s="82">
        <v>3.7999999999999999E-2</v>
      </c>
      <c r="G145" s="319"/>
      <c r="H145" s="319"/>
      <c r="I145" s="320"/>
      <c r="J145" s="26"/>
    </row>
    <row r="146" spans="1:10" ht="35.049999999999997" customHeight="1" x14ac:dyDescent="0.3">
      <c r="A146" s="317" t="s">
        <v>879</v>
      </c>
      <c r="B146" s="314"/>
      <c r="C146" s="326" t="s">
        <v>631</v>
      </c>
      <c r="D146" s="80">
        <v>0.60299999999999998</v>
      </c>
      <c r="E146" s="81">
        <v>0.125</v>
      </c>
      <c r="F146" s="82">
        <v>4.3999999999999997E-2</v>
      </c>
      <c r="G146" s="318">
        <v>0.67</v>
      </c>
      <c r="H146" s="319"/>
      <c r="I146" s="320"/>
      <c r="J146" s="26"/>
    </row>
    <row r="147" spans="1:10" ht="35.049999999999997" customHeight="1" x14ac:dyDescent="0.3">
      <c r="A147" s="317" t="s">
        <v>880</v>
      </c>
      <c r="B147" s="314"/>
      <c r="C147" s="326" t="s">
        <v>631</v>
      </c>
      <c r="D147" s="80">
        <v>0.60299999999999998</v>
      </c>
      <c r="E147" s="81">
        <v>0.125</v>
      </c>
      <c r="F147" s="82">
        <v>4.3999999999999997E-2</v>
      </c>
      <c r="G147" s="318">
        <v>0.85</v>
      </c>
      <c r="H147" s="319"/>
      <c r="I147" s="320"/>
      <c r="J147" s="26"/>
    </row>
    <row r="148" spans="1:10" ht="35.049999999999997" customHeight="1" x14ac:dyDescent="0.3">
      <c r="A148" s="317" t="s">
        <v>881</v>
      </c>
      <c r="B148" s="314"/>
      <c r="C148" s="326" t="s">
        <v>631</v>
      </c>
      <c r="D148" s="80">
        <v>0.60299999999999998</v>
      </c>
      <c r="E148" s="81">
        <v>0.125</v>
      </c>
      <c r="F148" s="82">
        <v>4.3999999999999997E-2</v>
      </c>
      <c r="G148" s="318">
        <v>1.74</v>
      </c>
      <c r="H148" s="319"/>
      <c r="I148" s="320"/>
      <c r="J148" s="26"/>
    </row>
    <row r="149" spans="1:10" ht="35.049999999999997" customHeight="1" x14ac:dyDescent="0.3">
      <c r="A149" s="317" t="s">
        <v>882</v>
      </c>
      <c r="B149" s="314"/>
      <c r="C149" s="326" t="s">
        <v>631</v>
      </c>
      <c r="D149" s="80">
        <v>0.60299999999999998</v>
      </c>
      <c r="E149" s="81">
        <v>0.125</v>
      </c>
      <c r="F149" s="82">
        <v>4.3999999999999997E-2</v>
      </c>
      <c r="G149" s="318">
        <v>3.31</v>
      </c>
      <c r="H149" s="319"/>
      <c r="I149" s="320"/>
      <c r="J149" s="26"/>
    </row>
    <row r="150" spans="1:10" ht="35.049999999999997" customHeight="1" x14ac:dyDescent="0.3">
      <c r="A150" s="317" t="s">
        <v>883</v>
      </c>
      <c r="B150" s="314"/>
      <c r="C150" s="326" t="s">
        <v>631</v>
      </c>
      <c r="D150" s="80">
        <v>0.60299999999999998</v>
      </c>
      <c r="E150" s="81">
        <v>0.125</v>
      </c>
      <c r="F150" s="82">
        <v>4.3999999999999997E-2</v>
      </c>
      <c r="G150" s="318">
        <v>9.3000000000000007</v>
      </c>
      <c r="H150" s="319"/>
      <c r="I150" s="320"/>
      <c r="J150" s="26"/>
    </row>
    <row r="151" spans="1:10" ht="35.049999999999997" customHeight="1" x14ac:dyDescent="0.3">
      <c r="A151" s="317" t="s">
        <v>584</v>
      </c>
      <c r="B151" s="314"/>
      <c r="C151" s="326">
        <v>4</v>
      </c>
      <c r="D151" s="80">
        <v>0.60299999999999998</v>
      </c>
      <c r="E151" s="81">
        <v>0.125</v>
      </c>
      <c r="F151" s="82">
        <v>4.3999999999999997E-2</v>
      </c>
      <c r="G151" s="319"/>
      <c r="H151" s="319"/>
      <c r="I151" s="320"/>
      <c r="J151" s="26"/>
    </row>
    <row r="152" spans="1:10" ht="35.049999999999997" customHeight="1" x14ac:dyDescent="0.3">
      <c r="A152" s="317" t="s">
        <v>884</v>
      </c>
      <c r="B152" s="314"/>
      <c r="C152" s="326">
        <v>0</v>
      </c>
      <c r="D152" s="80">
        <v>0.435</v>
      </c>
      <c r="E152" s="81">
        <v>8.7999999999999995E-2</v>
      </c>
      <c r="F152" s="82">
        <v>3.1E-2</v>
      </c>
      <c r="G152" s="318">
        <v>1.68</v>
      </c>
      <c r="H152" s="318">
        <v>0.33</v>
      </c>
      <c r="I152" s="321">
        <v>0.56999999999999995</v>
      </c>
      <c r="J152" s="25">
        <v>1.7000000000000001E-2</v>
      </c>
    </row>
    <row r="153" spans="1:10" ht="35.049999999999997" customHeight="1" x14ac:dyDescent="0.3">
      <c r="A153" s="317" t="s">
        <v>885</v>
      </c>
      <c r="B153" s="314"/>
      <c r="C153" s="326">
        <v>0</v>
      </c>
      <c r="D153" s="80">
        <v>0.435</v>
      </c>
      <c r="E153" s="81">
        <v>8.7999999999999995E-2</v>
      </c>
      <c r="F153" s="82">
        <v>3.1E-2</v>
      </c>
      <c r="G153" s="318">
        <v>15.25</v>
      </c>
      <c r="H153" s="318">
        <v>0.33</v>
      </c>
      <c r="I153" s="321">
        <v>0.56999999999999995</v>
      </c>
      <c r="J153" s="25">
        <v>1.7000000000000001E-2</v>
      </c>
    </row>
    <row r="154" spans="1:10" ht="35.049999999999997" customHeight="1" x14ac:dyDescent="0.3">
      <c r="A154" s="317" t="s">
        <v>886</v>
      </c>
      <c r="B154" s="314"/>
      <c r="C154" s="326">
        <v>0</v>
      </c>
      <c r="D154" s="80">
        <v>0.435</v>
      </c>
      <c r="E154" s="81">
        <v>8.7999999999999995E-2</v>
      </c>
      <c r="F154" s="82">
        <v>3.1E-2</v>
      </c>
      <c r="G154" s="318">
        <v>27.24</v>
      </c>
      <c r="H154" s="318">
        <v>0.33</v>
      </c>
      <c r="I154" s="321">
        <v>0.56999999999999995</v>
      </c>
      <c r="J154" s="25">
        <v>1.7000000000000001E-2</v>
      </c>
    </row>
    <row r="155" spans="1:10" ht="35.049999999999997" customHeight="1" x14ac:dyDescent="0.3">
      <c r="A155" s="317" t="s">
        <v>887</v>
      </c>
      <c r="B155" s="314"/>
      <c r="C155" s="326">
        <v>0</v>
      </c>
      <c r="D155" s="80">
        <v>0.435</v>
      </c>
      <c r="E155" s="81">
        <v>8.7999999999999995E-2</v>
      </c>
      <c r="F155" s="82">
        <v>3.1E-2</v>
      </c>
      <c r="G155" s="318">
        <v>44.28</v>
      </c>
      <c r="H155" s="318">
        <v>0.33</v>
      </c>
      <c r="I155" s="321">
        <v>0.56999999999999995</v>
      </c>
      <c r="J155" s="25">
        <v>1.7000000000000001E-2</v>
      </c>
    </row>
    <row r="156" spans="1:10" ht="35.049999999999997" customHeight="1" x14ac:dyDescent="0.3">
      <c r="A156" s="317" t="s">
        <v>888</v>
      </c>
      <c r="B156" s="314"/>
      <c r="C156" s="326">
        <v>0</v>
      </c>
      <c r="D156" s="80">
        <v>0.435</v>
      </c>
      <c r="E156" s="81">
        <v>8.7999999999999995E-2</v>
      </c>
      <c r="F156" s="82">
        <v>3.1E-2</v>
      </c>
      <c r="G156" s="318">
        <v>101.28</v>
      </c>
      <c r="H156" s="318">
        <v>0.33</v>
      </c>
      <c r="I156" s="321">
        <v>0.56999999999999995</v>
      </c>
      <c r="J156" s="25">
        <v>1.7000000000000001E-2</v>
      </c>
    </row>
    <row r="157" spans="1:10" ht="35.049999999999997" customHeight="1" x14ac:dyDescent="0.3">
      <c r="A157" s="317" t="s">
        <v>889</v>
      </c>
      <c r="B157" s="314"/>
      <c r="C157" s="326">
        <v>0</v>
      </c>
      <c r="D157" s="80">
        <v>0.315</v>
      </c>
      <c r="E157" s="81">
        <v>5.7000000000000002E-2</v>
      </c>
      <c r="F157" s="82">
        <v>2.1000000000000001E-2</v>
      </c>
      <c r="G157" s="318">
        <v>5.42</v>
      </c>
      <c r="H157" s="318">
        <v>0.73</v>
      </c>
      <c r="I157" s="321">
        <v>0.98</v>
      </c>
      <c r="J157" s="25">
        <v>1.2E-2</v>
      </c>
    </row>
    <row r="158" spans="1:10" ht="35.049999999999997" customHeight="1" x14ac:dyDescent="0.3">
      <c r="A158" s="317" t="s">
        <v>890</v>
      </c>
      <c r="B158" s="314"/>
      <c r="C158" s="326">
        <v>0</v>
      </c>
      <c r="D158" s="80">
        <v>0.315</v>
      </c>
      <c r="E158" s="81">
        <v>5.7000000000000002E-2</v>
      </c>
      <c r="F158" s="82">
        <v>2.1000000000000001E-2</v>
      </c>
      <c r="G158" s="318">
        <v>24.45</v>
      </c>
      <c r="H158" s="318">
        <v>0.73</v>
      </c>
      <c r="I158" s="321">
        <v>0.98</v>
      </c>
      <c r="J158" s="25">
        <v>1.2E-2</v>
      </c>
    </row>
    <row r="159" spans="1:10" ht="35.049999999999997" customHeight="1" x14ac:dyDescent="0.3">
      <c r="A159" s="317" t="s">
        <v>891</v>
      </c>
      <c r="B159" s="314"/>
      <c r="C159" s="326">
        <v>0</v>
      </c>
      <c r="D159" s="80">
        <v>0.315</v>
      </c>
      <c r="E159" s="81">
        <v>5.7000000000000002E-2</v>
      </c>
      <c r="F159" s="82">
        <v>2.1000000000000001E-2</v>
      </c>
      <c r="G159" s="318">
        <v>41.26</v>
      </c>
      <c r="H159" s="318">
        <v>0.73</v>
      </c>
      <c r="I159" s="321">
        <v>0.98</v>
      </c>
      <c r="J159" s="25">
        <v>1.2E-2</v>
      </c>
    </row>
    <row r="160" spans="1:10" ht="35.049999999999997" customHeight="1" x14ac:dyDescent="0.3">
      <c r="A160" s="317" t="s">
        <v>892</v>
      </c>
      <c r="B160" s="314"/>
      <c r="C160" s="326">
        <v>0</v>
      </c>
      <c r="D160" s="80">
        <v>0.315</v>
      </c>
      <c r="E160" s="81">
        <v>5.7000000000000002E-2</v>
      </c>
      <c r="F160" s="82">
        <v>2.1000000000000001E-2</v>
      </c>
      <c r="G160" s="318">
        <v>65.150000000000006</v>
      </c>
      <c r="H160" s="318">
        <v>0.73</v>
      </c>
      <c r="I160" s="321">
        <v>0.98</v>
      </c>
      <c r="J160" s="25">
        <v>1.2E-2</v>
      </c>
    </row>
    <row r="161" spans="1:10" ht="35.049999999999997" customHeight="1" x14ac:dyDescent="0.3">
      <c r="A161" s="317" t="s">
        <v>893</v>
      </c>
      <c r="B161" s="314"/>
      <c r="C161" s="326">
        <v>0</v>
      </c>
      <c r="D161" s="80">
        <v>0.315</v>
      </c>
      <c r="E161" s="81">
        <v>5.7000000000000002E-2</v>
      </c>
      <c r="F161" s="82">
        <v>2.1000000000000001E-2</v>
      </c>
      <c r="G161" s="318">
        <v>145.08000000000001</v>
      </c>
      <c r="H161" s="318">
        <v>0.73</v>
      </c>
      <c r="I161" s="321">
        <v>0.98</v>
      </c>
      <c r="J161" s="25">
        <v>1.2E-2</v>
      </c>
    </row>
    <row r="162" spans="1:10" ht="35.049999999999997" customHeight="1" x14ac:dyDescent="0.3">
      <c r="A162" s="317" t="s">
        <v>894</v>
      </c>
      <c r="B162" s="314"/>
      <c r="C162" s="326">
        <v>0</v>
      </c>
      <c r="D162" s="80">
        <v>0.23899999999999999</v>
      </c>
      <c r="E162" s="81">
        <v>4.1000000000000002E-2</v>
      </c>
      <c r="F162" s="82">
        <v>1.6E-2</v>
      </c>
      <c r="G162" s="318">
        <v>29.44</v>
      </c>
      <c r="H162" s="318">
        <v>1.06</v>
      </c>
      <c r="I162" s="321">
        <v>1.24</v>
      </c>
      <c r="J162" s="25">
        <v>8.9999999999999993E-3</v>
      </c>
    </row>
    <row r="163" spans="1:10" ht="35.049999999999997" customHeight="1" x14ac:dyDescent="0.3">
      <c r="A163" s="317" t="s">
        <v>895</v>
      </c>
      <c r="B163" s="314"/>
      <c r="C163" s="326">
        <v>0</v>
      </c>
      <c r="D163" s="80">
        <v>0.23899999999999999</v>
      </c>
      <c r="E163" s="81">
        <v>4.1000000000000002E-2</v>
      </c>
      <c r="F163" s="82">
        <v>1.6E-2</v>
      </c>
      <c r="G163" s="318">
        <v>67.72</v>
      </c>
      <c r="H163" s="318">
        <v>1.06</v>
      </c>
      <c r="I163" s="321">
        <v>1.24</v>
      </c>
      <c r="J163" s="25">
        <v>8.9999999999999993E-3</v>
      </c>
    </row>
    <row r="164" spans="1:10" ht="35.049999999999997" customHeight="1" x14ac:dyDescent="0.3">
      <c r="A164" s="317" t="s">
        <v>896</v>
      </c>
      <c r="B164" s="314"/>
      <c r="C164" s="326">
        <v>0</v>
      </c>
      <c r="D164" s="80">
        <v>0.23899999999999999</v>
      </c>
      <c r="E164" s="81">
        <v>4.1000000000000002E-2</v>
      </c>
      <c r="F164" s="82">
        <v>1.6E-2</v>
      </c>
      <c r="G164" s="318">
        <v>327.32</v>
      </c>
      <c r="H164" s="318">
        <v>1.06</v>
      </c>
      <c r="I164" s="321">
        <v>1.24</v>
      </c>
      <c r="J164" s="25">
        <v>8.9999999999999993E-3</v>
      </c>
    </row>
    <row r="165" spans="1:10" ht="35.049999999999997" customHeight="1" x14ac:dyDescent="0.3">
      <c r="A165" s="317" t="s">
        <v>897</v>
      </c>
      <c r="B165" s="314"/>
      <c r="C165" s="326">
        <v>0</v>
      </c>
      <c r="D165" s="80">
        <v>0.23899999999999999</v>
      </c>
      <c r="E165" s="81">
        <v>4.1000000000000002E-2</v>
      </c>
      <c r="F165" s="82">
        <v>1.6E-2</v>
      </c>
      <c r="G165" s="318">
        <v>670.17</v>
      </c>
      <c r="H165" s="318">
        <v>1.06</v>
      </c>
      <c r="I165" s="321">
        <v>1.24</v>
      </c>
      <c r="J165" s="25">
        <v>8.9999999999999993E-3</v>
      </c>
    </row>
    <row r="166" spans="1:10" ht="35.049999999999997" customHeight="1" x14ac:dyDescent="0.3">
      <c r="A166" s="317" t="s">
        <v>898</v>
      </c>
      <c r="B166" s="314"/>
      <c r="C166" s="326">
        <v>0</v>
      </c>
      <c r="D166" s="80">
        <v>0.23899999999999999</v>
      </c>
      <c r="E166" s="81">
        <v>4.1000000000000002E-2</v>
      </c>
      <c r="F166" s="82">
        <v>1.6E-2</v>
      </c>
      <c r="G166" s="318">
        <v>1436.54</v>
      </c>
      <c r="H166" s="318">
        <v>1.06</v>
      </c>
      <c r="I166" s="321">
        <v>1.24</v>
      </c>
      <c r="J166" s="25">
        <v>8.9999999999999993E-3</v>
      </c>
    </row>
    <row r="167" spans="1:10" ht="35.049999999999997" customHeight="1" x14ac:dyDescent="0.3">
      <c r="A167" s="317" t="s">
        <v>585</v>
      </c>
      <c r="B167" s="314"/>
      <c r="C167" s="326" t="s">
        <v>608</v>
      </c>
      <c r="D167" s="83">
        <v>1.0449999999999999</v>
      </c>
      <c r="E167" s="84">
        <v>0.29299999999999998</v>
      </c>
      <c r="F167" s="82">
        <v>0.23499999999999999</v>
      </c>
      <c r="G167" s="319"/>
      <c r="H167" s="319"/>
      <c r="I167" s="320"/>
      <c r="J167" s="26"/>
    </row>
    <row r="168" spans="1:10" ht="35.049999999999997" customHeight="1" x14ac:dyDescent="0.3">
      <c r="A168" s="317" t="s">
        <v>697</v>
      </c>
      <c r="B168" s="314"/>
      <c r="C168" s="326">
        <v>0</v>
      </c>
      <c r="D168" s="80">
        <v>-0.56999999999999995</v>
      </c>
      <c r="E168" s="81">
        <v>-0.11799999999999999</v>
      </c>
      <c r="F168" s="82">
        <v>-4.1000000000000002E-2</v>
      </c>
      <c r="G168" s="318">
        <v>0</v>
      </c>
      <c r="H168" s="319"/>
      <c r="I168" s="320"/>
      <c r="J168" s="26"/>
    </row>
    <row r="169" spans="1:10" ht="35.049999999999997" customHeight="1" x14ac:dyDescent="0.3">
      <c r="A169" s="317" t="s">
        <v>698</v>
      </c>
      <c r="B169" s="314"/>
      <c r="C169" s="326">
        <v>0</v>
      </c>
      <c r="D169" s="80">
        <v>-0.55300000000000005</v>
      </c>
      <c r="E169" s="81">
        <v>-0.114</v>
      </c>
      <c r="F169" s="82">
        <v>-0.04</v>
      </c>
      <c r="G169" s="318">
        <v>0</v>
      </c>
      <c r="H169" s="319"/>
      <c r="I169" s="320"/>
      <c r="J169" s="26"/>
    </row>
    <row r="170" spans="1:10" ht="35.049999999999997" customHeight="1" x14ac:dyDescent="0.3">
      <c r="A170" s="317" t="s">
        <v>699</v>
      </c>
      <c r="B170" s="314"/>
      <c r="C170" s="326">
        <v>0</v>
      </c>
      <c r="D170" s="80">
        <v>-0.56999999999999995</v>
      </c>
      <c r="E170" s="81">
        <v>-0.11799999999999999</v>
      </c>
      <c r="F170" s="82">
        <v>-4.1000000000000002E-2</v>
      </c>
      <c r="G170" s="318">
        <v>0</v>
      </c>
      <c r="H170" s="319"/>
      <c r="I170" s="320"/>
      <c r="J170" s="25">
        <v>2.4E-2</v>
      </c>
    </row>
    <row r="171" spans="1:10" ht="35.049999999999997" customHeight="1" x14ac:dyDescent="0.3">
      <c r="A171" s="317" t="s">
        <v>700</v>
      </c>
      <c r="B171" s="314"/>
      <c r="C171" s="326">
        <v>0</v>
      </c>
      <c r="D171" s="80">
        <v>-0.55300000000000005</v>
      </c>
      <c r="E171" s="81">
        <v>-0.114</v>
      </c>
      <c r="F171" s="82">
        <v>-0.04</v>
      </c>
      <c r="G171" s="318">
        <v>0</v>
      </c>
      <c r="H171" s="319"/>
      <c r="I171" s="320"/>
      <c r="J171" s="25">
        <v>2.1999999999999999E-2</v>
      </c>
    </row>
    <row r="172" spans="1:10" ht="35.049999999999997" customHeight="1" x14ac:dyDescent="0.3">
      <c r="A172" s="317" t="s">
        <v>701</v>
      </c>
      <c r="B172" s="314"/>
      <c r="C172" s="326">
        <v>0</v>
      </c>
      <c r="D172" s="80">
        <v>-0.67500000000000004</v>
      </c>
      <c r="E172" s="81">
        <v>-0.122</v>
      </c>
      <c r="F172" s="82">
        <v>-4.3999999999999997E-2</v>
      </c>
      <c r="G172" s="318">
        <v>104.55</v>
      </c>
      <c r="H172" s="319"/>
      <c r="I172" s="320"/>
      <c r="J172" s="25">
        <v>4.2999999999999997E-2</v>
      </c>
    </row>
    <row r="173" spans="1:10" ht="35.049999999999997" customHeight="1" x14ac:dyDescent="0.3">
      <c r="A173" s="317" t="s">
        <v>899</v>
      </c>
      <c r="B173" s="314"/>
      <c r="C173" s="326" t="s">
        <v>630</v>
      </c>
      <c r="D173" s="80">
        <v>0.52600000000000002</v>
      </c>
      <c r="E173" s="81">
        <v>0.109</v>
      </c>
      <c r="F173" s="82">
        <v>3.7999999999999999E-2</v>
      </c>
      <c r="G173" s="318">
        <v>1.1299999999999999</v>
      </c>
      <c r="H173" s="319"/>
      <c r="I173" s="320"/>
      <c r="J173" s="26"/>
    </row>
    <row r="174" spans="1:10" ht="35.049999999999997" customHeight="1" x14ac:dyDescent="0.3">
      <c r="A174" s="317" t="s">
        <v>900</v>
      </c>
      <c r="B174" s="314"/>
      <c r="C174" s="326">
        <v>2</v>
      </c>
      <c r="D174" s="80">
        <v>0.52600000000000002</v>
      </c>
      <c r="E174" s="81">
        <v>0.109</v>
      </c>
      <c r="F174" s="82">
        <v>3.7999999999999999E-2</v>
      </c>
      <c r="G174" s="319"/>
      <c r="H174" s="319"/>
      <c r="I174" s="320"/>
      <c r="J174" s="26"/>
    </row>
    <row r="175" spans="1:10" ht="35.049999999999997" customHeight="1" x14ac:dyDescent="0.3">
      <c r="A175" s="317" t="s">
        <v>901</v>
      </c>
      <c r="B175" s="314"/>
      <c r="C175" s="326" t="s">
        <v>631</v>
      </c>
      <c r="D175" s="80">
        <v>0.60299999999999998</v>
      </c>
      <c r="E175" s="81">
        <v>0.125</v>
      </c>
      <c r="F175" s="82">
        <v>4.3999999999999997E-2</v>
      </c>
      <c r="G175" s="318">
        <v>0.67</v>
      </c>
      <c r="H175" s="319"/>
      <c r="I175" s="320"/>
      <c r="J175" s="26"/>
    </row>
    <row r="176" spans="1:10" ht="35.049999999999997" customHeight="1" x14ac:dyDescent="0.3">
      <c r="A176" s="317" t="s">
        <v>902</v>
      </c>
      <c r="B176" s="314"/>
      <c r="C176" s="326" t="s">
        <v>631</v>
      </c>
      <c r="D176" s="80">
        <v>0.60299999999999998</v>
      </c>
      <c r="E176" s="81">
        <v>0.125</v>
      </c>
      <c r="F176" s="82">
        <v>4.3999999999999997E-2</v>
      </c>
      <c r="G176" s="318">
        <v>0.85</v>
      </c>
      <c r="H176" s="319"/>
      <c r="I176" s="320"/>
      <c r="J176" s="26"/>
    </row>
    <row r="177" spans="1:10" ht="35.049999999999997" customHeight="1" x14ac:dyDescent="0.3">
      <c r="A177" s="317" t="s">
        <v>903</v>
      </c>
      <c r="B177" s="314"/>
      <c r="C177" s="326" t="s">
        <v>631</v>
      </c>
      <c r="D177" s="80">
        <v>0.60299999999999998</v>
      </c>
      <c r="E177" s="81">
        <v>0.125</v>
      </c>
      <c r="F177" s="82">
        <v>4.3999999999999997E-2</v>
      </c>
      <c r="G177" s="318">
        <v>1.74</v>
      </c>
      <c r="H177" s="319"/>
      <c r="I177" s="320"/>
      <c r="J177" s="26"/>
    </row>
    <row r="178" spans="1:10" ht="35.049999999999997" customHeight="1" x14ac:dyDescent="0.3">
      <c r="A178" s="317" t="s">
        <v>904</v>
      </c>
      <c r="B178" s="314"/>
      <c r="C178" s="326" t="s">
        <v>631</v>
      </c>
      <c r="D178" s="80">
        <v>0.60299999999999998</v>
      </c>
      <c r="E178" s="81">
        <v>0.125</v>
      </c>
      <c r="F178" s="82">
        <v>4.3999999999999997E-2</v>
      </c>
      <c r="G178" s="318">
        <v>3.31</v>
      </c>
      <c r="H178" s="319"/>
      <c r="I178" s="320"/>
      <c r="J178" s="26"/>
    </row>
    <row r="179" spans="1:10" ht="35.049999999999997" customHeight="1" x14ac:dyDescent="0.3">
      <c r="A179" s="317" t="s">
        <v>905</v>
      </c>
      <c r="B179" s="314"/>
      <c r="C179" s="326" t="s">
        <v>631</v>
      </c>
      <c r="D179" s="80">
        <v>0.60299999999999998</v>
      </c>
      <c r="E179" s="81">
        <v>0.125</v>
      </c>
      <c r="F179" s="82">
        <v>4.3999999999999997E-2</v>
      </c>
      <c r="G179" s="318">
        <v>9.3000000000000007</v>
      </c>
      <c r="H179" s="319"/>
      <c r="I179" s="320"/>
      <c r="J179" s="26"/>
    </row>
    <row r="180" spans="1:10" ht="35.049999999999997" customHeight="1" x14ac:dyDescent="0.3">
      <c r="A180" s="317" t="s">
        <v>586</v>
      </c>
      <c r="B180" s="314"/>
      <c r="C180" s="326">
        <v>4</v>
      </c>
      <c r="D180" s="80">
        <v>0.60299999999999998</v>
      </c>
      <c r="E180" s="81">
        <v>0.125</v>
      </c>
      <c r="F180" s="82">
        <v>4.3999999999999997E-2</v>
      </c>
      <c r="G180" s="319"/>
      <c r="H180" s="319"/>
      <c r="I180" s="320"/>
      <c r="J180" s="26"/>
    </row>
    <row r="181" spans="1:10" ht="35.049999999999997" customHeight="1" x14ac:dyDescent="0.3">
      <c r="A181" s="317" t="s">
        <v>906</v>
      </c>
      <c r="B181" s="314"/>
      <c r="C181" s="326">
        <v>0</v>
      </c>
      <c r="D181" s="80">
        <v>0.435</v>
      </c>
      <c r="E181" s="81">
        <v>8.7999999999999995E-2</v>
      </c>
      <c r="F181" s="82">
        <v>3.1E-2</v>
      </c>
      <c r="G181" s="318">
        <v>1.68</v>
      </c>
      <c r="H181" s="318">
        <v>0.33</v>
      </c>
      <c r="I181" s="321">
        <v>0.56999999999999995</v>
      </c>
      <c r="J181" s="25">
        <v>1.7000000000000001E-2</v>
      </c>
    </row>
    <row r="182" spans="1:10" ht="35.049999999999997" customHeight="1" x14ac:dyDescent="0.3">
      <c r="A182" s="317" t="s">
        <v>907</v>
      </c>
      <c r="B182" s="314"/>
      <c r="C182" s="326">
        <v>0</v>
      </c>
      <c r="D182" s="80">
        <v>0.435</v>
      </c>
      <c r="E182" s="81">
        <v>8.7999999999999995E-2</v>
      </c>
      <c r="F182" s="82">
        <v>3.1E-2</v>
      </c>
      <c r="G182" s="318">
        <v>15.25</v>
      </c>
      <c r="H182" s="318">
        <v>0.33</v>
      </c>
      <c r="I182" s="321">
        <v>0.56999999999999995</v>
      </c>
      <c r="J182" s="25">
        <v>1.7000000000000001E-2</v>
      </c>
    </row>
    <row r="183" spans="1:10" ht="35.049999999999997" customHeight="1" x14ac:dyDescent="0.3">
      <c r="A183" s="317" t="s">
        <v>908</v>
      </c>
      <c r="B183" s="314"/>
      <c r="C183" s="326">
        <v>0</v>
      </c>
      <c r="D183" s="80">
        <v>0.435</v>
      </c>
      <c r="E183" s="81">
        <v>8.7999999999999995E-2</v>
      </c>
      <c r="F183" s="82">
        <v>3.1E-2</v>
      </c>
      <c r="G183" s="318">
        <v>27.24</v>
      </c>
      <c r="H183" s="318">
        <v>0.33</v>
      </c>
      <c r="I183" s="321">
        <v>0.56999999999999995</v>
      </c>
      <c r="J183" s="25">
        <v>1.7000000000000001E-2</v>
      </c>
    </row>
    <row r="184" spans="1:10" ht="35.049999999999997" customHeight="1" x14ac:dyDescent="0.3">
      <c r="A184" s="317" t="s">
        <v>909</v>
      </c>
      <c r="B184" s="314"/>
      <c r="C184" s="326">
        <v>0</v>
      </c>
      <c r="D184" s="80">
        <v>0.435</v>
      </c>
      <c r="E184" s="81">
        <v>8.7999999999999995E-2</v>
      </c>
      <c r="F184" s="82">
        <v>3.1E-2</v>
      </c>
      <c r="G184" s="318">
        <v>44.28</v>
      </c>
      <c r="H184" s="318">
        <v>0.33</v>
      </c>
      <c r="I184" s="321">
        <v>0.56999999999999995</v>
      </c>
      <c r="J184" s="25">
        <v>1.7000000000000001E-2</v>
      </c>
    </row>
    <row r="185" spans="1:10" ht="35.049999999999997" customHeight="1" x14ac:dyDescent="0.3">
      <c r="A185" s="317" t="s">
        <v>910</v>
      </c>
      <c r="B185" s="314"/>
      <c r="C185" s="326">
        <v>0</v>
      </c>
      <c r="D185" s="80">
        <v>0.435</v>
      </c>
      <c r="E185" s="81">
        <v>8.7999999999999995E-2</v>
      </c>
      <c r="F185" s="82">
        <v>3.1E-2</v>
      </c>
      <c r="G185" s="318">
        <v>101.28</v>
      </c>
      <c r="H185" s="318">
        <v>0.33</v>
      </c>
      <c r="I185" s="321">
        <v>0.56999999999999995</v>
      </c>
      <c r="J185" s="25">
        <v>1.7000000000000001E-2</v>
      </c>
    </row>
    <row r="186" spans="1:10" ht="35.049999999999997" customHeight="1" x14ac:dyDescent="0.3">
      <c r="A186" s="317" t="s">
        <v>911</v>
      </c>
      <c r="B186" s="314"/>
      <c r="C186" s="326">
        <v>0</v>
      </c>
      <c r="D186" s="80">
        <v>0.315</v>
      </c>
      <c r="E186" s="81">
        <v>5.7000000000000002E-2</v>
      </c>
      <c r="F186" s="82">
        <v>2.1000000000000001E-2</v>
      </c>
      <c r="G186" s="318">
        <v>5.42</v>
      </c>
      <c r="H186" s="318">
        <v>0.73</v>
      </c>
      <c r="I186" s="321">
        <v>0.98</v>
      </c>
      <c r="J186" s="25">
        <v>1.2E-2</v>
      </c>
    </row>
    <row r="187" spans="1:10" ht="35.049999999999997" customHeight="1" x14ac:dyDescent="0.3">
      <c r="A187" s="317" t="s">
        <v>912</v>
      </c>
      <c r="B187" s="314"/>
      <c r="C187" s="326">
        <v>0</v>
      </c>
      <c r="D187" s="80">
        <v>0.315</v>
      </c>
      <c r="E187" s="81">
        <v>5.7000000000000002E-2</v>
      </c>
      <c r="F187" s="82">
        <v>2.1000000000000001E-2</v>
      </c>
      <c r="G187" s="318">
        <v>24.45</v>
      </c>
      <c r="H187" s="318">
        <v>0.73</v>
      </c>
      <c r="I187" s="321">
        <v>0.98</v>
      </c>
      <c r="J187" s="25">
        <v>1.2E-2</v>
      </c>
    </row>
    <row r="188" spans="1:10" ht="35.049999999999997" customHeight="1" x14ac:dyDescent="0.3">
      <c r="A188" s="317" t="s">
        <v>913</v>
      </c>
      <c r="B188" s="314"/>
      <c r="C188" s="326">
        <v>0</v>
      </c>
      <c r="D188" s="80">
        <v>0.315</v>
      </c>
      <c r="E188" s="81">
        <v>5.7000000000000002E-2</v>
      </c>
      <c r="F188" s="82">
        <v>2.1000000000000001E-2</v>
      </c>
      <c r="G188" s="318">
        <v>41.26</v>
      </c>
      <c r="H188" s="318">
        <v>0.73</v>
      </c>
      <c r="I188" s="321">
        <v>0.98</v>
      </c>
      <c r="J188" s="25">
        <v>1.2E-2</v>
      </c>
    </row>
    <row r="189" spans="1:10" ht="35.049999999999997" customHeight="1" x14ac:dyDescent="0.3">
      <c r="A189" s="317" t="s">
        <v>914</v>
      </c>
      <c r="B189" s="314"/>
      <c r="C189" s="326">
        <v>0</v>
      </c>
      <c r="D189" s="80">
        <v>0.315</v>
      </c>
      <c r="E189" s="81">
        <v>5.7000000000000002E-2</v>
      </c>
      <c r="F189" s="82">
        <v>2.1000000000000001E-2</v>
      </c>
      <c r="G189" s="318">
        <v>65.150000000000006</v>
      </c>
      <c r="H189" s="318">
        <v>0.73</v>
      </c>
      <c r="I189" s="321">
        <v>0.98</v>
      </c>
      <c r="J189" s="25">
        <v>1.2E-2</v>
      </c>
    </row>
    <row r="190" spans="1:10" ht="35.049999999999997" customHeight="1" x14ac:dyDescent="0.3">
      <c r="A190" s="317" t="s">
        <v>915</v>
      </c>
      <c r="B190" s="314"/>
      <c r="C190" s="326">
        <v>0</v>
      </c>
      <c r="D190" s="80">
        <v>0.315</v>
      </c>
      <c r="E190" s="81">
        <v>5.7000000000000002E-2</v>
      </c>
      <c r="F190" s="82">
        <v>2.1000000000000001E-2</v>
      </c>
      <c r="G190" s="318">
        <v>145.08000000000001</v>
      </c>
      <c r="H190" s="318">
        <v>0.73</v>
      </c>
      <c r="I190" s="321">
        <v>0.98</v>
      </c>
      <c r="J190" s="25">
        <v>1.2E-2</v>
      </c>
    </row>
    <row r="191" spans="1:10" ht="35.049999999999997" customHeight="1" x14ac:dyDescent="0.3">
      <c r="A191" s="317" t="s">
        <v>916</v>
      </c>
      <c r="B191" s="314"/>
      <c r="C191" s="326">
        <v>0</v>
      </c>
      <c r="D191" s="80">
        <v>0.23899999999999999</v>
      </c>
      <c r="E191" s="81">
        <v>4.1000000000000002E-2</v>
      </c>
      <c r="F191" s="82">
        <v>1.6E-2</v>
      </c>
      <c r="G191" s="318">
        <v>29.44</v>
      </c>
      <c r="H191" s="318">
        <v>1.06</v>
      </c>
      <c r="I191" s="321">
        <v>1.24</v>
      </c>
      <c r="J191" s="25">
        <v>8.9999999999999993E-3</v>
      </c>
    </row>
    <row r="192" spans="1:10" ht="35.049999999999997" customHeight="1" x14ac:dyDescent="0.3">
      <c r="A192" s="317" t="s">
        <v>917</v>
      </c>
      <c r="B192" s="314"/>
      <c r="C192" s="326">
        <v>0</v>
      </c>
      <c r="D192" s="80">
        <v>0.23899999999999999</v>
      </c>
      <c r="E192" s="81">
        <v>4.1000000000000002E-2</v>
      </c>
      <c r="F192" s="82">
        <v>1.6E-2</v>
      </c>
      <c r="G192" s="318">
        <v>67.72</v>
      </c>
      <c r="H192" s="318">
        <v>1.06</v>
      </c>
      <c r="I192" s="321">
        <v>1.24</v>
      </c>
      <c r="J192" s="25">
        <v>8.9999999999999993E-3</v>
      </c>
    </row>
    <row r="193" spans="1:10" ht="35.049999999999997" customHeight="1" x14ac:dyDescent="0.3">
      <c r="A193" s="317" t="s">
        <v>918</v>
      </c>
      <c r="B193" s="314"/>
      <c r="C193" s="326">
        <v>0</v>
      </c>
      <c r="D193" s="80">
        <v>0.23899999999999999</v>
      </c>
      <c r="E193" s="81">
        <v>4.1000000000000002E-2</v>
      </c>
      <c r="F193" s="82">
        <v>1.6E-2</v>
      </c>
      <c r="G193" s="318">
        <v>327.32</v>
      </c>
      <c r="H193" s="318">
        <v>1.06</v>
      </c>
      <c r="I193" s="321">
        <v>1.24</v>
      </c>
      <c r="J193" s="25">
        <v>8.9999999999999993E-3</v>
      </c>
    </row>
    <row r="194" spans="1:10" ht="35.049999999999997" customHeight="1" x14ac:dyDescent="0.3">
      <c r="A194" s="317" t="s">
        <v>919</v>
      </c>
      <c r="B194" s="314"/>
      <c r="C194" s="326">
        <v>0</v>
      </c>
      <c r="D194" s="80">
        <v>0.23899999999999999</v>
      </c>
      <c r="E194" s="81">
        <v>4.1000000000000002E-2</v>
      </c>
      <c r="F194" s="82">
        <v>1.6E-2</v>
      </c>
      <c r="G194" s="318">
        <v>670.17</v>
      </c>
      <c r="H194" s="318">
        <v>1.06</v>
      </c>
      <c r="I194" s="321">
        <v>1.24</v>
      </c>
      <c r="J194" s="25">
        <v>8.9999999999999993E-3</v>
      </c>
    </row>
    <row r="195" spans="1:10" ht="35.049999999999997" customHeight="1" x14ac:dyDescent="0.3">
      <c r="A195" s="317" t="s">
        <v>920</v>
      </c>
      <c r="B195" s="314"/>
      <c r="C195" s="326">
        <v>0</v>
      </c>
      <c r="D195" s="80">
        <v>0.23899999999999999</v>
      </c>
      <c r="E195" s="81">
        <v>4.1000000000000002E-2</v>
      </c>
      <c r="F195" s="82">
        <v>1.6E-2</v>
      </c>
      <c r="G195" s="318">
        <v>1436.54</v>
      </c>
      <c r="H195" s="318">
        <v>1.06</v>
      </c>
      <c r="I195" s="321">
        <v>1.24</v>
      </c>
      <c r="J195" s="25">
        <v>8.9999999999999993E-3</v>
      </c>
    </row>
    <row r="196" spans="1:10" ht="35.049999999999997" customHeight="1" x14ac:dyDescent="0.3">
      <c r="A196" s="317" t="s">
        <v>587</v>
      </c>
      <c r="B196" s="314"/>
      <c r="C196" s="326" t="s">
        <v>608</v>
      </c>
      <c r="D196" s="83">
        <v>1.0449999999999999</v>
      </c>
      <c r="E196" s="84">
        <v>0.29299999999999998</v>
      </c>
      <c r="F196" s="82">
        <v>0.23499999999999999</v>
      </c>
      <c r="G196" s="319"/>
      <c r="H196" s="319"/>
      <c r="I196" s="320"/>
      <c r="J196" s="26"/>
    </row>
    <row r="197" spans="1:10" ht="35.049999999999997" customHeight="1" x14ac:dyDescent="0.3">
      <c r="A197" s="317" t="s">
        <v>702</v>
      </c>
      <c r="B197" s="314"/>
      <c r="C197" s="326">
        <v>0</v>
      </c>
      <c r="D197" s="80">
        <v>-0.56999999999999995</v>
      </c>
      <c r="E197" s="81">
        <v>-0.11799999999999999</v>
      </c>
      <c r="F197" s="82">
        <v>-4.1000000000000002E-2</v>
      </c>
      <c r="G197" s="318">
        <v>0</v>
      </c>
      <c r="H197" s="319"/>
      <c r="I197" s="320"/>
      <c r="J197" s="26"/>
    </row>
    <row r="198" spans="1:10" ht="35.049999999999997" customHeight="1" x14ac:dyDescent="0.3">
      <c r="A198" s="317" t="s">
        <v>703</v>
      </c>
      <c r="B198" s="314"/>
      <c r="C198" s="326">
        <v>0</v>
      </c>
      <c r="D198" s="80">
        <v>-0.55300000000000005</v>
      </c>
      <c r="E198" s="81">
        <v>-0.114</v>
      </c>
      <c r="F198" s="82">
        <v>-0.04</v>
      </c>
      <c r="G198" s="318">
        <v>0</v>
      </c>
      <c r="H198" s="319"/>
      <c r="I198" s="320"/>
      <c r="J198" s="26"/>
    </row>
    <row r="199" spans="1:10" ht="35.049999999999997" customHeight="1" x14ac:dyDescent="0.3">
      <c r="A199" s="317" t="s">
        <v>704</v>
      </c>
      <c r="B199" s="314"/>
      <c r="C199" s="326">
        <v>0</v>
      </c>
      <c r="D199" s="80">
        <v>-0.56999999999999995</v>
      </c>
      <c r="E199" s="81">
        <v>-0.11799999999999999</v>
      </c>
      <c r="F199" s="82">
        <v>-4.1000000000000002E-2</v>
      </c>
      <c r="G199" s="318">
        <v>0</v>
      </c>
      <c r="H199" s="319"/>
      <c r="I199" s="320"/>
      <c r="J199" s="25">
        <v>2.4E-2</v>
      </c>
    </row>
    <row r="200" spans="1:10" ht="35.049999999999997" customHeight="1" x14ac:dyDescent="0.3">
      <c r="A200" s="317" t="s">
        <v>705</v>
      </c>
      <c r="B200" s="314"/>
      <c r="C200" s="326">
        <v>0</v>
      </c>
      <c r="D200" s="80">
        <v>-0.55300000000000005</v>
      </c>
      <c r="E200" s="81">
        <v>-0.114</v>
      </c>
      <c r="F200" s="82">
        <v>-0.04</v>
      </c>
      <c r="G200" s="318">
        <v>0</v>
      </c>
      <c r="H200" s="319"/>
      <c r="I200" s="320"/>
      <c r="J200" s="25">
        <v>2.1999999999999999E-2</v>
      </c>
    </row>
    <row r="201" spans="1:10" ht="35.049999999999997" customHeight="1" x14ac:dyDescent="0.3">
      <c r="A201" s="317" t="s">
        <v>706</v>
      </c>
      <c r="B201" s="314"/>
      <c r="C201" s="326">
        <v>0</v>
      </c>
      <c r="D201" s="80">
        <v>-0.67500000000000004</v>
      </c>
      <c r="E201" s="81">
        <v>-0.122</v>
      </c>
      <c r="F201" s="82">
        <v>-4.3999999999999997E-2</v>
      </c>
      <c r="G201" s="318">
        <v>104.55</v>
      </c>
      <c r="H201" s="319"/>
      <c r="I201" s="320"/>
      <c r="J201" s="25">
        <v>4.2999999999999997E-2</v>
      </c>
    </row>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hyperlinks>
    <hyperlink ref="A1" location="Overview!A1" display="Back to Overview" xr:uid="{34BBF3B8-6F62-4733-A4FC-E64CAD74AD7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pageSetUpPr fitToPage="1"/>
  </sheetPr>
  <dimension ref="A1:H31"/>
  <sheetViews>
    <sheetView showGridLines="0" topLeftCell="A7" zoomScale="50" zoomScaleNormal="50" zoomScaleSheetLayoutView="100" workbookViewId="0">
      <selection activeCell="L15" sqref="L15"/>
    </sheetView>
  </sheetViews>
  <sheetFormatPr defaultColWidth="9.15234375" defaultRowHeight="12.45" x14ac:dyDescent="0.3"/>
  <cols>
    <col min="1" max="1" width="21" style="21" customWidth="1"/>
    <col min="2" max="2" width="12.07421875" style="21" customWidth="1"/>
    <col min="3" max="5" width="24" style="21" customWidth="1"/>
    <col min="6" max="6" width="46.15234375" style="21" customWidth="1"/>
    <col min="7" max="7" width="24" style="21" customWidth="1"/>
    <col min="8" max="8" width="32.69140625" style="21" customWidth="1"/>
    <col min="9" max="10" width="9.15234375" style="21"/>
    <col min="11" max="11" width="40.3046875" style="21" customWidth="1"/>
    <col min="12" max="16384" width="9.15234375" style="21"/>
  </cols>
  <sheetData>
    <row r="1" spans="1:8" ht="27.75" customHeight="1" x14ac:dyDescent="0.3">
      <c r="A1" s="180" t="s">
        <v>19</v>
      </c>
    </row>
    <row r="2" spans="1:8" ht="40" customHeight="1" x14ac:dyDescent="0.3">
      <c r="A2" s="552" t="s">
        <v>561</v>
      </c>
      <c r="B2" s="552"/>
      <c r="C2" s="552"/>
      <c r="D2" s="552"/>
      <c r="E2" s="552"/>
      <c r="F2" s="552"/>
    </row>
    <row r="3" spans="1:8" ht="47.25" customHeight="1" x14ac:dyDescent="0.3">
      <c r="A3" s="434" t="str">
        <f>Overview!B4&amp;" - Illustrative LLFs in UKPN EPN Area (GSP Group_A) for year beginning "&amp;Overview!D4&amp;""</f>
        <v>Indigo Power Limited - Illustrative LLFs in UKPN EPN Area (GSP Group_A) for year beginning 1 April 2022</v>
      </c>
      <c r="B3" s="507"/>
      <c r="C3" s="507"/>
      <c r="D3" s="507"/>
      <c r="E3" s="507"/>
      <c r="F3" s="507"/>
      <c r="G3" s="508"/>
      <c r="H3" s="88"/>
    </row>
    <row r="4" spans="1:8" ht="19.5" customHeight="1" x14ac:dyDescent="0.3">
      <c r="A4" s="553" t="s">
        <v>13</v>
      </c>
      <c r="B4" s="554"/>
      <c r="C4" s="12" t="s">
        <v>5</v>
      </c>
      <c r="D4" s="12" t="s">
        <v>6</v>
      </c>
      <c r="E4" s="12" t="s">
        <v>7</v>
      </c>
      <c r="F4" s="12" t="s">
        <v>8</v>
      </c>
      <c r="G4" s="12" t="s">
        <v>477</v>
      </c>
      <c r="H4" s="88"/>
    </row>
    <row r="5" spans="1:8" ht="42.75" customHeight="1" x14ac:dyDescent="0.3">
      <c r="A5" s="555"/>
      <c r="B5" s="556"/>
      <c r="C5" s="12"/>
      <c r="D5" s="12"/>
      <c r="E5" s="12"/>
      <c r="F5" s="12"/>
      <c r="G5" s="12"/>
      <c r="H5" s="88"/>
    </row>
    <row r="6" spans="1:8" ht="45" customHeight="1" x14ac:dyDescent="0.3">
      <c r="A6" s="550"/>
      <c r="B6" s="551"/>
      <c r="C6" s="288"/>
      <c r="D6" s="85"/>
      <c r="E6" s="85"/>
      <c r="F6" s="85"/>
      <c r="G6" s="85"/>
      <c r="H6" s="88"/>
    </row>
    <row r="7" spans="1:8" ht="45" customHeight="1" x14ac:dyDescent="0.3">
      <c r="A7" s="550"/>
      <c r="B7" s="551"/>
      <c r="C7" s="85"/>
      <c r="D7" s="288"/>
      <c r="E7" s="85"/>
      <c r="F7" s="85"/>
      <c r="G7" s="85"/>
      <c r="H7" s="88"/>
    </row>
    <row r="8" spans="1:8" ht="45" customHeight="1" x14ac:dyDescent="0.3">
      <c r="A8" s="550"/>
      <c r="B8" s="551"/>
      <c r="C8" s="85"/>
      <c r="D8" s="85"/>
      <c r="E8" s="288"/>
      <c r="F8" s="85"/>
      <c r="G8" s="85"/>
      <c r="H8" s="88"/>
    </row>
    <row r="9" spans="1:8" ht="45" customHeight="1" x14ac:dyDescent="0.3">
      <c r="A9" s="550"/>
      <c r="B9" s="551"/>
      <c r="C9" s="85"/>
      <c r="D9" s="85"/>
      <c r="E9" s="85"/>
      <c r="F9" s="85"/>
      <c r="G9" s="85"/>
      <c r="H9" s="88"/>
    </row>
    <row r="10" spans="1:8" ht="23.25" customHeight="1" x14ac:dyDescent="0.3">
      <c r="A10" s="437" t="s">
        <v>14</v>
      </c>
      <c r="B10" s="438"/>
      <c r="C10" s="437" t="s">
        <v>466</v>
      </c>
      <c r="D10" s="446"/>
      <c r="E10" s="446"/>
      <c r="F10" s="446"/>
      <c r="G10" s="438"/>
      <c r="H10" s="88"/>
    </row>
    <row r="11" spans="1:8" ht="12.75" customHeight="1" x14ac:dyDescent="0.3">
      <c r="A11" s="183"/>
      <c r="B11" s="183"/>
      <c r="C11" s="183"/>
      <c r="D11" s="183"/>
      <c r="E11" s="183"/>
      <c r="F11" s="183"/>
      <c r="G11" s="183"/>
      <c r="H11" s="88"/>
    </row>
    <row r="12" spans="1:8" ht="12.75" customHeight="1" x14ac:dyDescent="0.3">
      <c r="A12" s="430" t="s">
        <v>293</v>
      </c>
      <c r="B12" s="557"/>
      <c r="C12" s="557"/>
      <c r="D12" s="557"/>
      <c r="E12" s="557"/>
      <c r="F12" s="557"/>
      <c r="G12" s="431"/>
      <c r="H12" s="88"/>
    </row>
    <row r="13" spans="1:8" ht="22.5" customHeight="1" x14ac:dyDescent="0.3">
      <c r="A13" s="430" t="s">
        <v>4</v>
      </c>
      <c r="B13" s="557"/>
      <c r="C13" s="557"/>
      <c r="D13" s="557"/>
      <c r="E13" s="557"/>
      <c r="F13" s="557"/>
      <c r="G13" s="431"/>
      <c r="H13" s="88"/>
    </row>
    <row r="14" spans="1:8" ht="22.5" customHeight="1" x14ac:dyDescent="0.3">
      <c r="A14" s="12" t="s">
        <v>294</v>
      </c>
      <c r="B14" s="12" t="s">
        <v>5</v>
      </c>
      <c r="C14" s="12" t="s">
        <v>6</v>
      </c>
      <c r="D14" s="12" t="s">
        <v>7</v>
      </c>
      <c r="E14" s="12" t="s">
        <v>8</v>
      </c>
      <c r="F14" s="12" t="s">
        <v>477</v>
      </c>
      <c r="G14" s="12" t="s">
        <v>9</v>
      </c>
      <c r="H14" s="88"/>
    </row>
    <row r="15" spans="1:8" ht="246.45" customHeight="1" x14ac:dyDescent="0.3">
      <c r="A15" s="267" t="s">
        <v>544</v>
      </c>
      <c r="B15" s="416">
        <v>1.113</v>
      </c>
      <c r="C15" s="416">
        <v>1.0840000000000001</v>
      </c>
      <c r="D15" s="416">
        <v>1.099</v>
      </c>
      <c r="E15" s="416">
        <v>1.077</v>
      </c>
      <c r="F15" s="416">
        <v>1.089</v>
      </c>
      <c r="G15" s="414" t="s">
        <v>1288</v>
      </c>
      <c r="H15" s="88"/>
    </row>
    <row r="16" spans="1:8" ht="100.75" customHeight="1" x14ac:dyDescent="0.3">
      <c r="A16" s="267" t="s">
        <v>545</v>
      </c>
      <c r="B16" s="416">
        <v>1.069</v>
      </c>
      <c r="C16" s="416">
        <v>1.056</v>
      </c>
      <c r="D16" s="416">
        <v>1.0629999999999999</v>
      </c>
      <c r="E16" s="416">
        <v>1.052</v>
      </c>
      <c r="F16" s="416">
        <v>1.0569999999999999</v>
      </c>
      <c r="G16" s="414" t="s">
        <v>1282</v>
      </c>
      <c r="H16" s="88"/>
    </row>
    <row r="17" spans="1:8" ht="12.75" customHeight="1" x14ac:dyDescent="0.3">
      <c r="A17" s="267" t="s">
        <v>546</v>
      </c>
      <c r="B17" s="416">
        <v>1.05</v>
      </c>
      <c r="C17" s="416">
        <v>1.038</v>
      </c>
      <c r="D17" s="416">
        <v>1.0449999999999999</v>
      </c>
      <c r="E17" s="416">
        <v>1.034</v>
      </c>
      <c r="F17" s="416">
        <v>1.0389999999999999</v>
      </c>
      <c r="G17" s="414" t="s">
        <v>1346</v>
      </c>
      <c r="H17" s="88"/>
    </row>
    <row r="18" spans="1:8" x14ac:dyDescent="0.3">
      <c r="A18" s="267" t="s">
        <v>547</v>
      </c>
      <c r="B18" s="416">
        <v>1.048</v>
      </c>
      <c r="C18" s="416">
        <v>1.0369999999999999</v>
      </c>
      <c r="D18" s="416">
        <v>1.0429999999999999</v>
      </c>
      <c r="E18" s="416">
        <v>1.0329999999999999</v>
      </c>
      <c r="F18" s="416">
        <v>1.038</v>
      </c>
      <c r="G18" s="414" t="s">
        <v>1282</v>
      </c>
      <c r="H18" s="88"/>
    </row>
    <row r="19" spans="1:8" ht="12.75" customHeight="1" x14ac:dyDescent="0.3">
      <c r="A19" s="267" t="s">
        <v>548</v>
      </c>
      <c r="B19" s="416">
        <v>1.0189999999999999</v>
      </c>
      <c r="C19" s="416">
        <v>1.014</v>
      </c>
      <c r="D19" s="416">
        <v>1.0169999999999999</v>
      </c>
      <c r="E19" s="416">
        <v>1.014</v>
      </c>
      <c r="F19" s="416">
        <v>1.0149999999999999</v>
      </c>
      <c r="G19" s="414" t="s">
        <v>1282</v>
      </c>
      <c r="H19" s="88"/>
    </row>
    <row r="20" spans="1:8" x14ac:dyDescent="0.3">
      <c r="A20" s="267" t="s">
        <v>550</v>
      </c>
      <c r="B20" s="416">
        <v>1.0049999999999999</v>
      </c>
      <c r="C20" s="416">
        <v>1.0029999999999999</v>
      </c>
      <c r="D20" s="416">
        <v>1.004</v>
      </c>
      <c r="E20" s="416">
        <v>1.0029999999999999</v>
      </c>
      <c r="F20" s="416">
        <v>1.004</v>
      </c>
      <c r="G20" s="414" t="s">
        <v>1282</v>
      </c>
      <c r="H20" s="88"/>
    </row>
    <row r="21" spans="1:8" x14ac:dyDescent="0.3">
      <c r="A21"/>
      <c r="B21"/>
      <c r="C21"/>
      <c r="D21"/>
      <c r="E21"/>
      <c r="F21"/>
      <c r="G21"/>
      <c r="H21" s="88"/>
    </row>
    <row r="22" spans="1:8" x14ac:dyDescent="0.3">
      <c r="A22" s="88"/>
      <c r="B22" s="184"/>
      <c r="C22" s="184"/>
      <c r="D22" s="184"/>
      <c r="E22" s="184"/>
      <c r="F22" s="88"/>
      <c r="G22" s="88"/>
      <c r="H22" s="88"/>
    </row>
    <row r="23" spans="1:8" ht="22.5" customHeight="1" x14ac:dyDescent="0.3">
      <c r="A23" s="478" t="s">
        <v>295</v>
      </c>
      <c r="B23" s="549"/>
      <c r="C23" s="549"/>
      <c r="D23" s="549"/>
      <c r="E23" s="549"/>
      <c r="F23" s="549"/>
      <c r="G23" s="549"/>
      <c r="H23" s="479"/>
    </row>
    <row r="24" spans="1:8" ht="22.5" customHeight="1" x14ac:dyDescent="0.3">
      <c r="A24" s="478" t="s">
        <v>11</v>
      </c>
      <c r="B24" s="549"/>
      <c r="C24" s="549"/>
      <c r="D24" s="549"/>
      <c r="E24" s="549"/>
      <c r="F24" s="549"/>
      <c r="G24" s="549"/>
      <c r="H24" s="479"/>
    </row>
    <row r="25" spans="1:8" ht="33" customHeight="1" x14ac:dyDescent="0.3">
      <c r="A25" s="478" t="s">
        <v>10</v>
      </c>
      <c r="B25" s="479"/>
      <c r="C25" s="182" t="s">
        <v>5</v>
      </c>
      <c r="D25" s="182" t="s">
        <v>6</v>
      </c>
      <c r="E25" s="182" t="s">
        <v>7</v>
      </c>
      <c r="F25" s="182" t="s">
        <v>8</v>
      </c>
      <c r="G25" s="182" t="s">
        <v>477</v>
      </c>
      <c r="H25" s="182" t="s">
        <v>9</v>
      </c>
    </row>
    <row r="26" spans="1:8" ht="22.5" customHeight="1" x14ac:dyDescent="0.3">
      <c r="A26" s="187"/>
      <c r="B26" s="188"/>
      <c r="C26" s="186"/>
      <c r="D26" s="186"/>
      <c r="E26" s="186"/>
      <c r="F26" s="186"/>
      <c r="G26" s="186"/>
      <c r="H26" s="189"/>
    </row>
    <row r="27" spans="1:8" ht="12.75" customHeight="1" x14ac:dyDescent="0.3">
      <c r="A27" s="88"/>
      <c r="B27" s="88"/>
      <c r="C27" s="88"/>
      <c r="D27" s="88"/>
      <c r="E27" s="88"/>
      <c r="F27" s="88"/>
      <c r="G27" s="88"/>
      <c r="H27" s="88"/>
    </row>
    <row r="28" spans="1:8" ht="22.5" customHeight="1" x14ac:dyDescent="0.3">
      <c r="A28" s="478" t="s">
        <v>295</v>
      </c>
      <c r="B28" s="549"/>
      <c r="C28" s="549"/>
      <c r="D28" s="549"/>
      <c r="E28" s="549"/>
      <c r="F28" s="549"/>
      <c r="G28" s="549"/>
      <c r="H28" s="479"/>
    </row>
    <row r="29" spans="1:8" ht="22.5" customHeight="1" x14ac:dyDescent="0.3">
      <c r="A29" s="478" t="s">
        <v>12</v>
      </c>
      <c r="B29" s="549"/>
      <c r="C29" s="549"/>
      <c r="D29" s="549"/>
      <c r="E29" s="549"/>
      <c r="F29" s="549"/>
      <c r="G29" s="549"/>
      <c r="H29" s="479"/>
    </row>
    <row r="30" spans="1:8" ht="33" customHeight="1" x14ac:dyDescent="0.3">
      <c r="A30" s="478" t="s">
        <v>10</v>
      </c>
      <c r="B30" s="479"/>
      <c r="C30" s="182" t="s">
        <v>5</v>
      </c>
      <c r="D30" s="182" t="s">
        <v>6</v>
      </c>
      <c r="E30" s="182" t="s">
        <v>7</v>
      </c>
      <c r="F30" s="182" t="s">
        <v>8</v>
      </c>
      <c r="G30" s="182" t="s">
        <v>477</v>
      </c>
      <c r="H30" s="182" t="s">
        <v>9</v>
      </c>
    </row>
    <row r="31" spans="1:8" ht="22.5" customHeight="1" x14ac:dyDescent="0.3">
      <c r="A31" s="187"/>
      <c r="B31" s="188"/>
      <c r="C31" s="186"/>
      <c r="D31" s="186"/>
      <c r="E31" s="186"/>
      <c r="F31" s="186"/>
      <c r="G31" s="186"/>
      <c r="H31" s="96"/>
    </row>
  </sheetData>
  <mergeCells count="17">
    <mergeCell ref="A12:G12"/>
    <mergeCell ref="A13:G13"/>
    <mergeCell ref="A9:B9"/>
    <mergeCell ref="A10:B10"/>
    <mergeCell ref="A2:F2"/>
    <mergeCell ref="A3:G3"/>
    <mergeCell ref="A4:B5"/>
    <mergeCell ref="C10:G10"/>
    <mergeCell ref="A6:B6"/>
    <mergeCell ref="A7:B7"/>
    <mergeCell ref="A8:B8"/>
    <mergeCell ref="A24:H24"/>
    <mergeCell ref="A23:H23"/>
    <mergeCell ref="A30:B30"/>
    <mergeCell ref="A25:B25"/>
    <mergeCell ref="A28:H28"/>
    <mergeCell ref="A29:H29"/>
  </mergeCells>
  <hyperlinks>
    <hyperlink ref="A1" location="Overview!A1" display="Back to Overview" xr:uid="{00000000-0004-0000-1900-000000000000}"/>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pageSetUpPr fitToPage="1"/>
  </sheetPr>
  <dimension ref="A1:H32"/>
  <sheetViews>
    <sheetView showGridLines="0" topLeftCell="A4" zoomScale="50" zoomScaleNormal="50" zoomScaleSheetLayoutView="100" workbookViewId="0">
      <selection activeCell="F19" sqref="F19"/>
    </sheetView>
  </sheetViews>
  <sheetFormatPr defaultColWidth="9.15234375" defaultRowHeight="12.45" x14ac:dyDescent="0.3"/>
  <cols>
    <col min="1" max="6" width="24" style="21" customWidth="1"/>
    <col min="7" max="7" width="9.15234375" style="21"/>
    <col min="8" max="8" width="10.53515625" style="21" bestFit="1" customWidth="1"/>
    <col min="9" max="16384" width="9.15234375" style="21"/>
  </cols>
  <sheetData>
    <row r="1" spans="1:8" ht="27.75" customHeight="1" x14ac:dyDescent="0.3">
      <c r="A1" s="180" t="s">
        <v>19</v>
      </c>
    </row>
    <row r="2" spans="1:8" ht="40" customHeight="1" x14ac:dyDescent="0.3">
      <c r="A2" s="552" t="s">
        <v>561</v>
      </c>
      <c r="B2" s="552"/>
      <c r="C2" s="552"/>
      <c r="D2" s="552"/>
      <c r="E2" s="552"/>
      <c r="F2" s="552"/>
    </row>
    <row r="3" spans="1:8" ht="47.25" customHeight="1" x14ac:dyDescent="0.3">
      <c r="A3" s="434" t="str">
        <f>Overview!B4&amp;" - Illustrative LLFs in WPD EM Area (GSP Group_B) for year beginning "&amp;Overview!D4&amp;""</f>
        <v>Indigo Power Limited - Illustrative LLFs in WPD EM Area (GSP Group_B) for year beginning 1 April 2022</v>
      </c>
      <c r="B3" s="507"/>
      <c r="C3" s="507"/>
      <c r="D3" s="507"/>
      <c r="E3" s="508"/>
    </row>
    <row r="4" spans="1:8" ht="19.5" customHeight="1" x14ac:dyDescent="0.3">
      <c r="A4" s="558" t="s">
        <v>13</v>
      </c>
      <c r="B4" s="12" t="s">
        <v>5</v>
      </c>
      <c r="C4" s="12" t="s">
        <v>6</v>
      </c>
      <c r="D4" s="12" t="s">
        <v>7</v>
      </c>
      <c r="E4" s="12" t="s">
        <v>8</v>
      </c>
    </row>
    <row r="5" spans="1:8" ht="39" customHeight="1" x14ac:dyDescent="0.3">
      <c r="A5" s="559"/>
      <c r="B5" s="12"/>
      <c r="C5" s="12"/>
      <c r="D5" s="12"/>
      <c r="E5" s="12"/>
      <c r="H5" s="52">
        <v>44592</v>
      </c>
    </row>
    <row r="6" spans="1:8" ht="45" customHeight="1" x14ac:dyDescent="0.3">
      <c r="A6" s="256" t="s">
        <v>1248</v>
      </c>
      <c r="B6" s="243"/>
      <c r="C6" s="243"/>
      <c r="D6" s="13" t="s">
        <v>1249</v>
      </c>
      <c r="E6" s="13" t="s">
        <v>1250</v>
      </c>
    </row>
    <row r="7" spans="1:8" ht="45" customHeight="1" x14ac:dyDescent="0.3">
      <c r="A7" s="256" t="s">
        <v>1251</v>
      </c>
      <c r="B7" s="13" t="s">
        <v>1252</v>
      </c>
      <c r="C7" s="384" t="s">
        <v>1253</v>
      </c>
      <c r="D7" s="13" t="s">
        <v>1249</v>
      </c>
      <c r="E7" s="13" t="s">
        <v>1254</v>
      </c>
    </row>
    <row r="8" spans="1:8" ht="45" customHeight="1" x14ac:dyDescent="0.3">
      <c r="A8" s="256" t="s">
        <v>597</v>
      </c>
      <c r="B8" s="243"/>
      <c r="C8" s="243"/>
      <c r="D8" s="13" t="s">
        <v>1249</v>
      </c>
      <c r="E8" s="13" t="s">
        <v>1250</v>
      </c>
    </row>
    <row r="9" spans="1:8" ht="25.5" customHeight="1" x14ac:dyDescent="0.3">
      <c r="A9" s="257" t="s">
        <v>14</v>
      </c>
      <c r="B9" s="560" t="s">
        <v>15</v>
      </c>
      <c r="C9" s="561"/>
      <c r="D9" s="561"/>
      <c r="E9" s="562"/>
    </row>
    <row r="10" spans="1:8" ht="12.75" customHeight="1" x14ac:dyDescent="0.3">
      <c r="A10" s="192"/>
      <c r="B10" s="193"/>
      <c r="C10" s="193"/>
      <c r="D10" s="193"/>
      <c r="E10" s="193"/>
    </row>
    <row r="11" spans="1:8" ht="12.75" customHeight="1" x14ac:dyDescent="0.3">
      <c r="A11" s="194"/>
      <c r="B11" s="193"/>
      <c r="C11" s="193"/>
      <c r="D11" s="193"/>
      <c r="E11" s="193"/>
    </row>
    <row r="12" spans="1:8" ht="22.5" customHeight="1" x14ac:dyDescent="0.3">
      <c r="A12" s="478" t="s">
        <v>478</v>
      </c>
      <c r="B12" s="549"/>
      <c r="C12" s="549"/>
      <c r="D12" s="549"/>
      <c r="E12" s="549"/>
      <c r="F12" s="479"/>
    </row>
    <row r="13" spans="1:8" ht="22.5" customHeight="1" x14ac:dyDescent="0.3">
      <c r="A13" s="478" t="s">
        <v>4</v>
      </c>
      <c r="B13" s="549"/>
      <c r="C13" s="549"/>
      <c r="D13" s="549"/>
      <c r="E13" s="549"/>
      <c r="F13" s="479"/>
    </row>
    <row r="14" spans="1:8" ht="33" customHeight="1" x14ac:dyDescent="0.3">
      <c r="A14" s="182" t="s">
        <v>479</v>
      </c>
      <c r="B14" s="182" t="s">
        <v>5</v>
      </c>
      <c r="C14" s="182" t="s">
        <v>6</v>
      </c>
      <c r="D14" s="182" t="s">
        <v>7</v>
      </c>
      <c r="E14" s="182" t="s">
        <v>8</v>
      </c>
      <c r="F14" s="182" t="s">
        <v>9</v>
      </c>
    </row>
    <row r="15" spans="1:8" x14ac:dyDescent="0.3">
      <c r="A15" s="267" t="s">
        <v>557</v>
      </c>
      <c r="B15" s="385"/>
      <c r="C15" s="385"/>
      <c r="D15" s="385"/>
      <c r="E15" s="385"/>
      <c r="F15" s="385" t="s">
        <v>1282</v>
      </c>
    </row>
    <row r="16" spans="1:8" x14ac:dyDescent="0.3">
      <c r="A16" s="267" t="s">
        <v>558</v>
      </c>
      <c r="B16" s="385"/>
      <c r="C16" s="385"/>
      <c r="D16" s="385"/>
      <c r="E16" s="385"/>
      <c r="F16" s="385" t="s">
        <v>1282</v>
      </c>
    </row>
    <row r="17" spans="1:6" x14ac:dyDescent="0.3">
      <c r="A17" s="267" t="s">
        <v>559</v>
      </c>
      <c r="B17" s="385"/>
      <c r="C17" s="385"/>
      <c r="D17" s="385"/>
      <c r="E17" s="385"/>
      <c r="F17" s="385" t="s">
        <v>1282</v>
      </c>
    </row>
    <row r="18" spans="1:6" x14ac:dyDescent="0.3">
      <c r="A18" s="267" t="s">
        <v>560</v>
      </c>
      <c r="B18" s="385"/>
      <c r="C18" s="385"/>
      <c r="D18" s="385"/>
      <c r="E18" s="385"/>
      <c r="F18" s="387" t="s">
        <v>1347</v>
      </c>
    </row>
    <row r="19" spans="1:6" x14ac:dyDescent="0.3">
      <c r="A19" s="267" t="s">
        <v>554</v>
      </c>
      <c r="B19" s="385"/>
      <c r="C19" s="385"/>
      <c r="D19" s="385"/>
      <c r="E19" s="385"/>
      <c r="F19" s="386" t="s">
        <v>1282</v>
      </c>
    </row>
    <row r="20" spans="1:6" ht="21.45" customHeight="1" x14ac:dyDescent="0.3">
      <c r="A20" s="267" t="s">
        <v>553</v>
      </c>
      <c r="B20" s="385"/>
      <c r="C20" s="385"/>
      <c r="D20" s="385"/>
      <c r="E20" s="385"/>
      <c r="F20" s="387" t="s">
        <v>1291</v>
      </c>
    </row>
    <row r="21" spans="1:6" x14ac:dyDescent="0.3">
      <c r="A21" s="267" t="s">
        <v>552</v>
      </c>
      <c r="B21" s="385"/>
      <c r="C21" s="385"/>
      <c r="D21" s="385"/>
      <c r="E21" s="385"/>
      <c r="F21" s="387" t="s">
        <v>1282</v>
      </c>
    </row>
    <row r="22" spans="1:6" ht="261" x14ac:dyDescent="0.3">
      <c r="A22" s="267" t="s">
        <v>551</v>
      </c>
      <c r="B22" s="385"/>
      <c r="C22" s="385"/>
      <c r="D22" s="385"/>
      <c r="E22" s="385"/>
      <c r="F22" s="387" t="s">
        <v>1292</v>
      </c>
    </row>
    <row r="23" spans="1:6" x14ac:dyDescent="0.3">
      <c r="A23" s="478" t="s">
        <v>11</v>
      </c>
      <c r="B23" s="549"/>
      <c r="C23" s="549"/>
      <c r="D23" s="549"/>
      <c r="E23" s="549"/>
      <c r="F23" s="479"/>
    </row>
    <row r="24" spans="1:6" ht="22.5" customHeight="1" x14ac:dyDescent="0.3">
      <c r="A24" s="182" t="s">
        <v>10</v>
      </c>
      <c r="B24" s="182" t="s">
        <v>5</v>
      </c>
      <c r="C24" s="182" t="s">
        <v>6</v>
      </c>
      <c r="D24" s="182" t="s">
        <v>7</v>
      </c>
      <c r="E24" s="182" t="s">
        <v>8</v>
      </c>
      <c r="F24" s="182" t="s">
        <v>9</v>
      </c>
    </row>
    <row r="25" spans="1:6" ht="22.5" customHeight="1" x14ac:dyDescent="0.3">
      <c r="A25" s="196"/>
      <c r="B25" s="186"/>
      <c r="C25" s="186"/>
      <c r="D25" s="186"/>
      <c r="E25" s="186"/>
      <c r="F25" s="197"/>
    </row>
    <row r="26" spans="1:6" ht="33" customHeight="1" x14ac:dyDescent="0.3"/>
    <row r="27" spans="1:6" ht="22.5" customHeight="1" x14ac:dyDescent="0.3">
      <c r="A27" s="478" t="s">
        <v>295</v>
      </c>
      <c r="B27" s="549"/>
      <c r="C27" s="549"/>
      <c r="D27" s="549"/>
      <c r="E27" s="549"/>
      <c r="F27" s="479"/>
    </row>
    <row r="28" spans="1:6" ht="12.75" customHeight="1" x14ac:dyDescent="0.3">
      <c r="A28" s="478" t="s">
        <v>12</v>
      </c>
      <c r="B28" s="549"/>
      <c r="C28" s="549"/>
      <c r="D28" s="549"/>
      <c r="E28" s="549"/>
      <c r="F28" s="479"/>
    </row>
    <row r="29" spans="1:6" ht="22.5" customHeight="1" x14ac:dyDescent="0.3">
      <c r="A29" s="182" t="s">
        <v>10</v>
      </c>
      <c r="B29" s="182" t="s">
        <v>5</v>
      </c>
      <c r="C29" s="182" t="s">
        <v>6</v>
      </c>
      <c r="D29" s="182" t="s">
        <v>7</v>
      </c>
      <c r="E29" s="182" t="s">
        <v>8</v>
      </c>
      <c r="F29" s="182" t="s">
        <v>9</v>
      </c>
    </row>
    <row r="30" spans="1:6" ht="22.5" customHeight="1" x14ac:dyDescent="0.3">
      <c r="A30" s="195"/>
      <c r="B30" s="186"/>
      <c r="C30" s="186"/>
      <c r="D30" s="186"/>
      <c r="E30" s="186"/>
      <c r="F30" s="197"/>
    </row>
    <row r="31" spans="1:6" ht="33" customHeight="1" x14ac:dyDescent="0.3"/>
    <row r="32" spans="1:6" ht="22.5" customHeight="1" x14ac:dyDescent="0.3">
      <c r="B32" s="21" t="s">
        <v>707</v>
      </c>
    </row>
  </sheetData>
  <mergeCells count="9">
    <mergeCell ref="A2:F2"/>
    <mergeCell ref="A23:F23"/>
    <mergeCell ref="A27:F27"/>
    <mergeCell ref="A28:F28"/>
    <mergeCell ref="A3:E3"/>
    <mergeCell ref="A4:A5"/>
    <mergeCell ref="B9:E9"/>
    <mergeCell ref="A12:F12"/>
    <mergeCell ref="A13:F13"/>
  </mergeCells>
  <hyperlinks>
    <hyperlink ref="A1" location="Overview!A1" display="Back to Overview" xr:uid="{00000000-0004-0000-1A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1:XFC31"/>
  <sheetViews>
    <sheetView showGridLines="0" topLeftCell="A2" zoomScale="50" zoomScaleNormal="50" zoomScaleSheetLayoutView="100" workbookViewId="0">
      <selection activeCell="J15" sqref="J15"/>
    </sheetView>
  </sheetViews>
  <sheetFormatPr defaultColWidth="9.15234375" defaultRowHeight="12.45" x14ac:dyDescent="0.3"/>
  <cols>
    <col min="1" max="1" width="23.84375" style="88" bestFit="1" customWidth="1"/>
    <col min="2" max="7" width="24" style="88" customWidth="1"/>
    <col min="8" max="16384" width="9.15234375" style="88"/>
  </cols>
  <sheetData>
    <row r="1" spans="1:16383" s="89" customFormat="1" ht="27.75" customHeight="1" x14ac:dyDescent="0.3">
      <c r="A1" s="198" t="s">
        <v>19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s="21" customFormat="1" ht="40" customHeight="1" x14ac:dyDescent="0.3">
      <c r="A2" s="552" t="s">
        <v>561</v>
      </c>
      <c r="B2" s="552"/>
      <c r="C2" s="552"/>
      <c r="D2" s="552"/>
      <c r="E2" s="552"/>
      <c r="F2" s="552"/>
    </row>
    <row r="3" spans="1:16383" ht="47.25" customHeight="1" x14ac:dyDescent="0.3">
      <c r="A3" s="434" t="str">
        <f>Overview!B4&amp;" - Illustrative LLFs in UKPN LPN Area (GSP Group_C) for year beginning "&amp;Overview!D4&amp;""</f>
        <v>Indigo Power Limited - Illustrative LLFs in UKPN LPN Area (GSP Group_C) for year beginning 1 April 2022</v>
      </c>
      <c r="B3" s="507"/>
      <c r="C3" s="507"/>
      <c r="D3" s="507"/>
      <c r="E3" s="507"/>
      <c r="F3" s="508"/>
    </row>
    <row r="4" spans="1:16383" ht="19.5" customHeight="1" x14ac:dyDescent="0.3">
      <c r="A4" s="553" t="s">
        <v>13</v>
      </c>
      <c r="B4" s="12" t="s">
        <v>5</v>
      </c>
      <c r="C4" s="12" t="s">
        <v>6</v>
      </c>
      <c r="D4" s="12" t="s">
        <v>7</v>
      </c>
      <c r="E4" s="12" t="s">
        <v>8</v>
      </c>
      <c r="F4" s="12" t="s">
        <v>477</v>
      </c>
    </row>
    <row r="5" spans="1:16383" ht="49.5" customHeight="1" x14ac:dyDescent="0.3">
      <c r="A5" s="555"/>
      <c r="B5" s="12"/>
      <c r="C5" s="12"/>
      <c r="D5" s="12"/>
      <c r="E5" s="12"/>
      <c r="F5" s="12"/>
    </row>
    <row r="6" spans="1:16383" ht="45" customHeight="1" x14ac:dyDescent="0.3">
      <c r="A6" s="289"/>
      <c r="B6" s="288"/>
      <c r="C6" s="85"/>
      <c r="D6" s="85"/>
      <c r="E6" s="85"/>
      <c r="F6" s="85"/>
    </row>
    <row r="7" spans="1:16383" ht="45" customHeight="1" x14ac:dyDescent="0.3">
      <c r="A7" s="289"/>
      <c r="B7" s="85"/>
      <c r="C7" s="288"/>
      <c r="D7" s="85"/>
      <c r="E7" s="85"/>
      <c r="F7" s="85"/>
    </row>
    <row r="8" spans="1:16383" ht="45" customHeight="1" x14ac:dyDescent="0.3">
      <c r="A8" s="289"/>
      <c r="B8" s="85"/>
      <c r="C8" s="85"/>
      <c r="D8" s="288"/>
      <c r="E8" s="85"/>
      <c r="F8" s="85"/>
    </row>
    <row r="9" spans="1:16383" ht="45" customHeight="1" x14ac:dyDescent="0.3">
      <c r="A9" s="289"/>
      <c r="B9" s="85"/>
      <c r="C9" s="85"/>
      <c r="D9" s="85"/>
      <c r="E9" s="85"/>
      <c r="F9" s="85"/>
    </row>
    <row r="10" spans="1:16383" ht="27" customHeight="1" x14ac:dyDescent="0.3">
      <c r="A10" s="269" t="s">
        <v>14</v>
      </c>
      <c r="B10" s="437" t="s">
        <v>466</v>
      </c>
      <c r="C10" s="446"/>
      <c r="D10" s="446"/>
      <c r="E10" s="446"/>
      <c r="F10" s="438"/>
    </row>
    <row r="11" spans="1:16383" ht="12.75" customHeight="1" x14ac:dyDescent="0.3">
      <c r="A11" s="183"/>
      <c r="B11" s="183"/>
      <c r="C11" s="183"/>
      <c r="D11" s="183"/>
      <c r="E11" s="183"/>
      <c r="F11" s="183"/>
    </row>
    <row r="12" spans="1:16383" ht="12.75" customHeight="1" x14ac:dyDescent="0.3">
      <c r="B12" s="184"/>
      <c r="C12" s="184"/>
      <c r="D12" s="184"/>
    </row>
    <row r="13" spans="1:16383" ht="22.5" customHeight="1" x14ac:dyDescent="0.3">
      <c r="A13" s="430" t="s">
        <v>293</v>
      </c>
      <c r="B13" s="557"/>
      <c r="C13" s="557"/>
      <c r="D13" s="557"/>
      <c r="E13" s="557"/>
      <c r="F13" s="557"/>
      <c r="G13" s="431"/>
    </row>
    <row r="14" spans="1:16383" ht="22.5" customHeight="1" x14ac:dyDescent="0.3">
      <c r="A14" s="430" t="s">
        <v>4</v>
      </c>
      <c r="B14" s="557"/>
      <c r="C14" s="557"/>
      <c r="D14" s="557"/>
      <c r="E14" s="557"/>
      <c r="F14" s="557"/>
      <c r="G14" s="431"/>
    </row>
    <row r="15" spans="1:16383" ht="33" customHeight="1" x14ac:dyDescent="0.3">
      <c r="A15" s="12" t="s">
        <v>294</v>
      </c>
      <c r="B15" s="12" t="s">
        <v>5</v>
      </c>
      <c r="C15" s="12" t="s">
        <v>6</v>
      </c>
      <c r="D15" s="12" t="s">
        <v>7</v>
      </c>
      <c r="E15" s="12" t="s">
        <v>8</v>
      </c>
      <c r="F15" s="12" t="s">
        <v>477</v>
      </c>
      <c r="G15" s="12" t="s">
        <v>9</v>
      </c>
    </row>
    <row r="16" spans="1:16383" ht="119.7" customHeight="1" x14ac:dyDescent="0.3">
      <c r="A16" s="267" t="s">
        <v>544</v>
      </c>
      <c r="B16" s="416">
        <v>1.1100000000000001</v>
      </c>
      <c r="C16" s="416">
        <v>1.089</v>
      </c>
      <c r="D16" s="416">
        <v>1.101</v>
      </c>
      <c r="E16" s="416">
        <v>1.071</v>
      </c>
      <c r="F16" s="416">
        <v>1.089</v>
      </c>
      <c r="G16" s="96" t="s">
        <v>1289</v>
      </c>
    </row>
    <row r="17" spans="1:7" x14ac:dyDescent="0.3">
      <c r="A17" s="267" t="s">
        <v>545</v>
      </c>
      <c r="B17" s="416">
        <v>1.0609999999999999</v>
      </c>
      <c r="C17" s="416">
        <v>1.0529999999999999</v>
      </c>
      <c r="D17" s="416">
        <v>1.0569999999999999</v>
      </c>
      <c r="E17" s="416">
        <v>1.0429999999999999</v>
      </c>
      <c r="F17" s="416">
        <v>1.0509999999999999</v>
      </c>
      <c r="G17" s="96" t="s">
        <v>1282</v>
      </c>
    </row>
    <row r="18" spans="1:7" ht="62.15" x14ac:dyDescent="0.3">
      <c r="A18" s="267" t="s">
        <v>546</v>
      </c>
      <c r="B18" s="416">
        <v>1.038</v>
      </c>
      <c r="C18" s="416">
        <v>1.0329999999999999</v>
      </c>
      <c r="D18" s="416">
        <v>1.036</v>
      </c>
      <c r="E18" s="416">
        <v>1.026</v>
      </c>
      <c r="F18" s="416">
        <v>1.032</v>
      </c>
      <c r="G18" s="96" t="s">
        <v>1290</v>
      </c>
    </row>
    <row r="19" spans="1:7" x14ac:dyDescent="0.3">
      <c r="A19" s="267" t="s">
        <v>547</v>
      </c>
      <c r="B19" s="416">
        <v>1.03</v>
      </c>
      <c r="C19" s="416">
        <v>1.028</v>
      </c>
      <c r="D19" s="416">
        <v>1.0289999999999999</v>
      </c>
      <c r="E19" s="416">
        <v>1.0249999999999999</v>
      </c>
      <c r="F19" s="416">
        <v>1.0269999999999999</v>
      </c>
      <c r="G19" s="96" t="s">
        <v>1282</v>
      </c>
    </row>
    <row r="20" spans="1:7" x14ac:dyDescent="0.3">
      <c r="A20" s="267" t="s">
        <v>548</v>
      </c>
      <c r="B20" s="416">
        <v>1.022</v>
      </c>
      <c r="C20" s="416">
        <v>1.02</v>
      </c>
      <c r="D20" s="416">
        <v>1.0209999999999999</v>
      </c>
      <c r="E20" s="416">
        <v>1.018</v>
      </c>
      <c r="F20" s="416">
        <v>1.02</v>
      </c>
      <c r="G20" s="96" t="s">
        <v>1282</v>
      </c>
    </row>
    <row r="21" spans="1:7" x14ac:dyDescent="0.3">
      <c r="A21" s="267" t="s">
        <v>550</v>
      </c>
      <c r="B21" s="416">
        <v>1.002</v>
      </c>
      <c r="C21" s="416">
        <v>1.002</v>
      </c>
      <c r="D21" s="416">
        <v>1.002</v>
      </c>
      <c r="E21" s="416">
        <v>1.002</v>
      </c>
      <c r="F21" s="416">
        <v>1.002</v>
      </c>
      <c r="G21" s="96" t="s">
        <v>1282</v>
      </c>
    </row>
    <row r="22" spans="1:7" ht="12.75" customHeight="1" x14ac:dyDescent="0.3"/>
    <row r="23" spans="1:7" ht="22.5" customHeight="1" x14ac:dyDescent="0.3">
      <c r="A23" s="563" t="s">
        <v>295</v>
      </c>
      <c r="B23" s="563"/>
      <c r="C23" s="563"/>
      <c r="D23" s="563"/>
      <c r="E23" s="563"/>
      <c r="F23" s="563"/>
      <c r="G23" s="563"/>
    </row>
    <row r="24" spans="1:7" ht="22.5" customHeight="1" x14ac:dyDescent="0.3">
      <c r="A24" s="563" t="s">
        <v>11</v>
      </c>
      <c r="B24" s="563"/>
      <c r="C24" s="563"/>
      <c r="D24" s="563"/>
      <c r="E24" s="563"/>
      <c r="F24" s="563"/>
      <c r="G24" s="563"/>
    </row>
    <row r="25" spans="1:7" ht="33" customHeight="1" x14ac:dyDescent="0.3">
      <c r="A25" s="270" t="s">
        <v>10</v>
      </c>
      <c r="B25" s="182" t="s">
        <v>5</v>
      </c>
      <c r="C25" s="182" t="s">
        <v>6</v>
      </c>
      <c r="D25" s="182" t="s">
        <v>7</v>
      </c>
      <c r="E25" s="182" t="s">
        <v>8</v>
      </c>
      <c r="F25" s="182" t="s">
        <v>477</v>
      </c>
      <c r="G25" s="182" t="s">
        <v>9</v>
      </c>
    </row>
    <row r="26" spans="1:7" ht="22.5" customHeight="1" x14ac:dyDescent="0.3">
      <c r="A26" s="187"/>
      <c r="B26" s="186"/>
      <c r="C26" s="186"/>
      <c r="D26" s="186"/>
      <c r="E26" s="186"/>
      <c r="F26" s="186"/>
      <c r="G26" s="96"/>
    </row>
    <row r="27" spans="1:7" ht="12.75" customHeight="1" x14ac:dyDescent="0.3"/>
    <row r="28" spans="1:7" ht="22.5" customHeight="1" x14ac:dyDescent="0.3">
      <c r="A28" s="563" t="s">
        <v>295</v>
      </c>
      <c r="B28" s="563"/>
      <c r="C28" s="563"/>
      <c r="D28" s="563"/>
      <c r="E28" s="563"/>
      <c r="F28" s="563"/>
      <c r="G28" s="563"/>
    </row>
    <row r="29" spans="1:7" ht="22.5" customHeight="1" x14ac:dyDescent="0.3">
      <c r="A29" s="563" t="s">
        <v>12</v>
      </c>
      <c r="B29" s="563"/>
      <c r="C29" s="563"/>
      <c r="D29" s="563"/>
      <c r="E29" s="563"/>
      <c r="F29" s="563"/>
      <c r="G29" s="563"/>
    </row>
    <row r="30" spans="1:7" ht="33" customHeight="1" x14ac:dyDescent="0.3">
      <c r="A30" s="270" t="s">
        <v>10</v>
      </c>
      <c r="B30" s="182" t="s">
        <v>5</v>
      </c>
      <c r="C30" s="182" t="s">
        <v>6</v>
      </c>
      <c r="D30" s="182" t="s">
        <v>7</v>
      </c>
      <c r="E30" s="182" t="s">
        <v>8</v>
      </c>
      <c r="F30" s="182" t="s">
        <v>477</v>
      </c>
      <c r="G30" s="182" t="s">
        <v>9</v>
      </c>
    </row>
    <row r="31" spans="1:7" ht="22.5" customHeight="1" x14ac:dyDescent="0.3">
      <c r="A31" s="187"/>
      <c r="B31" s="186"/>
      <c r="C31" s="186"/>
      <c r="D31" s="186"/>
      <c r="E31" s="186"/>
      <c r="F31" s="186"/>
      <c r="G31" s="96"/>
    </row>
  </sheetData>
  <mergeCells count="10">
    <mergeCell ref="A28:G28"/>
    <mergeCell ref="A29:G29"/>
    <mergeCell ref="A3:F3"/>
    <mergeCell ref="A4:A5"/>
    <mergeCell ref="B10:F10"/>
    <mergeCell ref="A13:G13"/>
    <mergeCell ref="A14:G14"/>
    <mergeCell ref="A2:F2"/>
    <mergeCell ref="A23:G23"/>
    <mergeCell ref="A24:G24"/>
  </mergeCells>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pageSetUpPr fitToPage="1"/>
  </sheetPr>
  <dimension ref="A1:G36"/>
  <sheetViews>
    <sheetView showGridLines="0" topLeftCell="A5" zoomScale="50" zoomScaleNormal="50" zoomScaleSheetLayoutView="100" workbookViewId="0">
      <selection activeCell="J15" sqref="J15"/>
    </sheetView>
  </sheetViews>
  <sheetFormatPr defaultColWidth="9.15234375" defaultRowHeight="12.45" x14ac:dyDescent="0.3"/>
  <cols>
    <col min="1" max="6" width="24" style="21" customWidth="1"/>
    <col min="7" max="16384" width="9.15234375" style="21"/>
  </cols>
  <sheetData>
    <row r="1" spans="1:6" ht="27.75" customHeight="1" x14ac:dyDescent="0.3">
      <c r="A1" s="180" t="s">
        <v>19</v>
      </c>
    </row>
    <row r="2" spans="1:6" ht="40" customHeight="1" x14ac:dyDescent="0.3">
      <c r="A2" s="552" t="s">
        <v>561</v>
      </c>
      <c r="B2" s="552"/>
      <c r="C2" s="552"/>
      <c r="D2" s="552"/>
      <c r="E2" s="552"/>
      <c r="F2" s="552"/>
    </row>
    <row r="3" spans="1:6" ht="47.25" customHeight="1" x14ac:dyDescent="0.3">
      <c r="A3" s="434" t="str">
        <f>Overview!B4&amp;" - Illustrative LLFs in SP Manweb Area (GSP Group_D) for year beginning "&amp;Overview!D4&amp;""</f>
        <v>Indigo Power Limited - Illustrative LLFs in SP Manweb Area (GSP Group_D) for year beginning 1 April 2022</v>
      </c>
      <c r="B3" s="507"/>
      <c r="C3" s="507"/>
      <c r="D3" s="507"/>
      <c r="E3" s="508"/>
    </row>
    <row r="4" spans="1:6" ht="19.5" customHeight="1" x14ac:dyDescent="0.3">
      <c r="A4" s="564" t="s">
        <v>13</v>
      </c>
      <c r="B4" s="182" t="s">
        <v>5</v>
      </c>
      <c r="C4" s="182" t="s">
        <v>6</v>
      </c>
      <c r="D4" s="182" t="s">
        <v>7</v>
      </c>
      <c r="E4" s="182" t="s">
        <v>8</v>
      </c>
    </row>
    <row r="5" spans="1:6" ht="40.5" customHeight="1" x14ac:dyDescent="0.3">
      <c r="A5" s="565"/>
      <c r="B5" s="182"/>
      <c r="C5" s="182"/>
      <c r="D5" s="182"/>
      <c r="E5" s="182"/>
    </row>
    <row r="6" spans="1:6" ht="45" customHeight="1" x14ac:dyDescent="0.3">
      <c r="A6" s="290"/>
      <c r="B6" s="292"/>
      <c r="C6" s="292"/>
      <c r="D6" s="95"/>
      <c r="E6" s="95"/>
    </row>
    <row r="7" spans="1:6" ht="45" customHeight="1" x14ac:dyDescent="0.3">
      <c r="A7" s="290"/>
      <c r="B7" s="292"/>
      <c r="C7" s="292"/>
      <c r="D7" s="293"/>
      <c r="E7" s="292"/>
    </row>
    <row r="8" spans="1:6" ht="45" customHeight="1" x14ac:dyDescent="0.3">
      <c r="A8" s="290"/>
      <c r="B8" s="292"/>
      <c r="C8" s="292"/>
      <c r="D8" s="95"/>
      <c r="E8" s="95"/>
    </row>
    <row r="9" spans="1:6" ht="25.5" customHeight="1" x14ac:dyDescent="0.3">
      <c r="A9" s="163" t="s">
        <v>14</v>
      </c>
      <c r="B9" s="566" t="s">
        <v>15</v>
      </c>
      <c r="C9" s="567"/>
      <c r="D9" s="567"/>
      <c r="E9" s="568"/>
    </row>
    <row r="10" spans="1:6" ht="12.75" customHeight="1" x14ac:dyDescent="0.3">
      <c r="A10" s="192"/>
      <c r="B10" s="193"/>
      <c r="C10" s="193"/>
      <c r="D10" s="193"/>
      <c r="E10" s="193"/>
    </row>
    <row r="11" spans="1:6" ht="12.75" customHeight="1" x14ac:dyDescent="0.3">
      <c r="B11" s="193"/>
      <c r="C11" s="193"/>
      <c r="D11" s="193"/>
      <c r="E11" s="193"/>
    </row>
    <row r="12" spans="1:6" ht="22.5" customHeight="1" x14ac:dyDescent="0.3">
      <c r="A12" s="478" t="s">
        <v>293</v>
      </c>
      <c r="B12" s="549"/>
      <c r="C12" s="549"/>
      <c r="D12" s="549"/>
      <c r="E12" s="549"/>
      <c r="F12" s="479"/>
    </row>
    <row r="13" spans="1:6" ht="22.5" customHeight="1" x14ac:dyDescent="0.3">
      <c r="A13" s="478" t="s">
        <v>4</v>
      </c>
      <c r="B13" s="549"/>
      <c r="C13" s="549"/>
      <c r="D13" s="549"/>
      <c r="E13" s="549"/>
      <c r="F13" s="479"/>
    </row>
    <row r="14" spans="1:6" ht="33" customHeight="1" x14ac:dyDescent="0.3">
      <c r="A14" s="182" t="s">
        <v>294</v>
      </c>
      <c r="B14" s="182" t="s">
        <v>5</v>
      </c>
      <c r="C14" s="182" t="s">
        <v>6</v>
      </c>
      <c r="D14" s="182" t="s">
        <v>7</v>
      </c>
      <c r="E14" s="182" t="s">
        <v>8</v>
      </c>
      <c r="F14" s="182" t="s">
        <v>9</v>
      </c>
    </row>
    <row r="15" spans="1:6" ht="261" x14ac:dyDescent="0.3">
      <c r="A15" s="195" t="s">
        <v>544</v>
      </c>
      <c r="B15" s="186">
        <v>1.095</v>
      </c>
      <c r="C15" s="186">
        <v>1.1160000000000001</v>
      </c>
      <c r="D15" s="186">
        <v>1.1339999999999999</v>
      </c>
      <c r="E15" s="186">
        <v>1.1559999999999999</v>
      </c>
      <c r="F15" s="286" t="s">
        <v>1298</v>
      </c>
    </row>
    <row r="16" spans="1:6" x14ac:dyDescent="0.3">
      <c r="A16" s="195" t="s">
        <v>545</v>
      </c>
      <c r="B16" s="186">
        <v>1.0580000000000001</v>
      </c>
      <c r="C16" s="186">
        <v>1.06</v>
      </c>
      <c r="D16" s="186">
        <v>1.0640000000000001</v>
      </c>
      <c r="E16" s="186">
        <v>1.069</v>
      </c>
      <c r="F16" s="286" t="s">
        <v>1282</v>
      </c>
    </row>
    <row r="17" spans="1:7" ht="62.15" x14ac:dyDescent="0.3">
      <c r="A17" s="195" t="s">
        <v>546</v>
      </c>
      <c r="B17" s="186">
        <v>1.032</v>
      </c>
      <c r="C17" s="186">
        <v>1.0369999999999999</v>
      </c>
      <c r="D17" s="186">
        <v>1.042</v>
      </c>
      <c r="E17" s="186">
        <v>1.046</v>
      </c>
      <c r="F17" s="286" t="s">
        <v>1299</v>
      </c>
    </row>
    <row r="18" spans="1:7" x14ac:dyDescent="0.3">
      <c r="A18" s="195" t="s">
        <v>547</v>
      </c>
      <c r="B18" s="186">
        <v>1.024</v>
      </c>
      <c r="C18" s="186">
        <v>1.026</v>
      </c>
      <c r="D18" s="186">
        <v>1.028</v>
      </c>
      <c r="E18" s="186">
        <v>1.03</v>
      </c>
      <c r="F18" s="286" t="s">
        <v>1282</v>
      </c>
      <c r="G18" s="285"/>
    </row>
    <row r="19" spans="1:7" x14ac:dyDescent="0.3">
      <c r="A19" s="195" t="s">
        <v>1293</v>
      </c>
      <c r="B19" s="186">
        <v>1.016</v>
      </c>
      <c r="C19" s="186">
        <v>1.018</v>
      </c>
      <c r="D19" s="186">
        <v>1.02</v>
      </c>
      <c r="E19" s="186">
        <v>1.0209999999999999</v>
      </c>
      <c r="F19" s="95" t="s">
        <v>1282</v>
      </c>
      <c r="G19" s="285">
        <v>4</v>
      </c>
    </row>
    <row r="20" spans="1:7" ht="24.9" x14ac:dyDescent="0.3">
      <c r="A20" s="195" t="s">
        <v>1294</v>
      </c>
      <c r="B20" s="186">
        <v>1.012</v>
      </c>
      <c r="C20" s="186">
        <v>1.012</v>
      </c>
      <c r="D20" s="186">
        <v>1.0129999999999999</v>
      </c>
      <c r="E20" s="186">
        <v>1.0129999999999999</v>
      </c>
      <c r="F20" s="95" t="s">
        <v>1295</v>
      </c>
      <c r="G20" s="285">
        <v>3</v>
      </c>
    </row>
    <row r="21" spans="1:7" x14ac:dyDescent="0.3">
      <c r="A21" s="195" t="s">
        <v>1296</v>
      </c>
      <c r="B21" s="186">
        <v>1.0029999999999999</v>
      </c>
      <c r="C21" s="186">
        <v>1.004</v>
      </c>
      <c r="D21" s="186">
        <v>1.0049999999999999</v>
      </c>
      <c r="E21" s="186">
        <v>1.006</v>
      </c>
      <c r="F21" s="95" t="s">
        <v>1282</v>
      </c>
      <c r="G21" s="285">
        <v>2</v>
      </c>
    </row>
    <row r="22" spans="1:7" ht="124.4" customHeight="1" x14ac:dyDescent="0.3">
      <c r="A22" s="195" t="s">
        <v>1297</v>
      </c>
      <c r="B22" s="186">
        <v>1</v>
      </c>
      <c r="C22" s="186">
        <v>1</v>
      </c>
      <c r="D22" s="186">
        <v>1</v>
      </c>
      <c r="E22" s="186">
        <v>1</v>
      </c>
      <c r="F22" s="95" t="s">
        <v>1282</v>
      </c>
      <c r="G22" s="285">
        <v>1</v>
      </c>
    </row>
    <row r="23" spans="1:7" ht="12.75" customHeight="1" x14ac:dyDescent="0.3"/>
    <row r="24" spans="1:7" ht="22.5" customHeight="1" x14ac:dyDescent="0.3">
      <c r="A24" s="478" t="s">
        <v>295</v>
      </c>
      <c r="B24" s="549"/>
      <c r="C24" s="549"/>
      <c r="D24" s="549"/>
      <c r="E24" s="549"/>
      <c r="F24" s="479"/>
    </row>
    <row r="25" spans="1:7" ht="22.5" customHeight="1" x14ac:dyDescent="0.3">
      <c r="A25" s="478" t="s">
        <v>11</v>
      </c>
      <c r="B25" s="549"/>
      <c r="C25" s="549"/>
      <c r="D25" s="549"/>
      <c r="E25" s="549"/>
      <c r="F25" s="479"/>
    </row>
    <row r="26" spans="1:7" ht="33" customHeight="1" x14ac:dyDescent="0.3">
      <c r="A26" s="182" t="s">
        <v>10</v>
      </c>
      <c r="B26" s="182" t="s">
        <v>5</v>
      </c>
      <c r="C26" s="182" t="s">
        <v>6</v>
      </c>
      <c r="D26" s="182" t="s">
        <v>7</v>
      </c>
      <c r="E26" s="182" t="s">
        <v>8</v>
      </c>
      <c r="F26" s="182" t="s">
        <v>9</v>
      </c>
    </row>
    <row r="27" spans="1:7" ht="22.5" customHeight="1" x14ac:dyDescent="0.3">
      <c r="A27" s="195"/>
      <c r="B27" s="186"/>
      <c r="C27" s="186"/>
      <c r="D27" s="186"/>
      <c r="E27" s="186"/>
      <c r="F27" s="197"/>
    </row>
    <row r="28" spans="1:7" ht="12.75" customHeight="1" x14ac:dyDescent="0.3">
      <c r="A28" s="181"/>
      <c r="B28" s="199"/>
      <c r="C28" s="199"/>
      <c r="D28" s="199"/>
      <c r="E28" s="199"/>
      <c r="F28" s="200"/>
    </row>
    <row r="29" spans="1:7" ht="22.5" customHeight="1" x14ac:dyDescent="0.3">
      <c r="A29" s="478" t="s">
        <v>295</v>
      </c>
      <c r="B29" s="549"/>
      <c r="C29" s="549"/>
      <c r="D29" s="549"/>
      <c r="E29" s="549"/>
      <c r="F29" s="479"/>
    </row>
    <row r="30" spans="1:7" ht="22.5" customHeight="1" x14ac:dyDescent="0.3">
      <c r="A30" s="478" t="s">
        <v>12</v>
      </c>
      <c r="B30" s="549"/>
      <c r="C30" s="549"/>
      <c r="D30" s="549"/>
      <c r="E30" s="549"/>
      <c r="F30" s="479"/>
    </row>
    <row r="31" spans="1:7" ht="33" customHeight="1" x14ac:dyDescent="0.3">
      <c r="A31" s="182" t="s">
        <v>10</v>
      </c>
      <c r="B31" s="182" t="s">
        <v>5</v>
      </c>
      <c r="C31" s="182" t="s">
        <v>6</v>
      </c>
      <c r="D31" s="182" t="s">
        <v>7</v>
      </c>
      <c r="E31" s="182" t="s">
        <v>8</v>
      </c>
      <c r="F31" s="182" t="s">
        <v>9</v>
      </c>
    </row>
    <row r="32" spans="1:7" ht="22.5" customHeight="1" x14ac:dyDescent="0.3">
      <c r="A32" s="195"/>
      <c r="B32" s="186"/>
      <c r="C32" s="186"/>
      <c r="D32" s="186"/>
      <c r="E32" s="186"/>
      <c r="F32" s="197"/>
    </row>
    <row r="36" spans="2:2" x14ac:dyDescent="0.3">
      <c r="B36" s="21" t="s">
        <v>708</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pageSetUpPr fitToPage="1"/>
  </sheetPr>
  <dimension ref="A1:I35"/>
  <sheetViews>
    <sheetView showGridLines="0" topLeftCell="A7" zoomScale="50" zoomScaleNormal="50" zoomScaleSheetLayoutView="100" workbookViewId="0">
      <selection activeCell="I26" sqref="I26"/>
    </sheetView>
  </sheetViews>
  <sheetFormatPr defaultColWidth="9.15234375" defaultRowHeight="12.45" x14ac:dyDescent="0.3"/>
  <cols>
    <col min="1" max="5" width="24" style="21" customWidth="1"/>
    <col min="6" max="6" width="25.3046875" style="21" customWidth="1"/>
    <col min="7" max="8" width="9.15234375" style="21"/>
    <col min="9" max="9" width="14.53515625" style="21" customWidth="1"/>
    <col min="10" max="16384" width="9.15234375" style="21"/>
  </cols>
  <sheetData>
    <row r="1" spans="1:9" s="86" customFormat="1" ht="27.75" customHeight="1" x14ac:dyDescent="0.3">
      <c r="A1" s="32" t="s">
        <v>19</v>
      </c>
      <c r="B1" s="98"/>
      <c r="D1" s="98"/>
      <c r="E1" s="98"/>
      <c r="F1" s="98"/>
      <c r="G1" s="169"/>
      <c r="H1" s="87"/>
      <c r="I1" s="87"/>
    </row>
    <row r="2" spans="1:9" ht="40" customHeight="1" x14ac:dyDescent="0.3">
      <c r="A2" s="552" t="s">
        <v>561</v>
      </c>
      <c r="B2" s="552"/>
      <c r="C2" s="552"/>
      <c r="D2" s="552"/>
      <c r="E2" s="552"/>
      <c r="F2" s="552"/>
    </row>
    <row r="3" spans="1:9" ht="47.25" customHeight="1" x14ac:dyDescent="0.3">
      <c r="A3" s="434" t="str">
        <f>Overview!B4&amp;" - Illustrative LLFs in WPD West Midlands Area (GSP Group_E) for year beginning "&amp;Overview!D4&amp;""</f>
        <v>Indigo Power Limited - Illustrative LLFs in WPD West Midlands Area (GSP Group_E) for year beginning 1 April 2022</v>
      </c>
      <c r="B3" s="507"/>
      <c r="C3" s="507"/>
      <c r="D3" s="507"/>
      <c r="E3" s="508"/>
    </row>
    <row r="4" spans="1:9" ht="19.5" customHeight="1" x14ac:dyDescent="0.3">
      <c r="A4" s="564" t="s">
        <v>13</v>
      </c>
      <c r="B4" s="182" t="s">
        <v>5</v>
      </c>
      <c r="C4" s="182" t="s">
        <v>6</v>
      </c>
      <c r="D4" s="182" t="s">
        <v>7</v>
      </c>
      <c r="E4" s="182" t="s">
        <v>8</v>
      </c>
    </row>
    <row r="5" spans="1:9" ht="34.5" customHeight="1" x14ac:dyDescent="0.3">
      <c r="A5" s="565"/>
      <c r="B5" s="182"/>
      <c r="C5" s="182"/>
      <c r="D5" s="182"/>
      <c r="E5" s="182"/>
    </row>
    <row r="6" spans="1:9" ht="45" customHeight="1" x14ac:dyDescent="0.3">
      <c r="A6" s="256" t="s">
        <v>1248</v>
      </c>
      <c r="B6" s="243"/>
      <c r="C6" s="243"/>
      <c r="D6" s="13" t="s">
        <v>1249</v>
      </c>
      <c r="E6" s="13" t="s">
        <v>1250</v>
      </c>
    </row>
    <row r="7" spans="1:9" ht="45" customHeight="1" x14ac:dyDescent="0.3">
      <c r="A7" s="256" t="s">
        <v>1251</v>
      </c>
      <c r="B7" s="13" t="s">
        <v>1252</v>
      </c>
      <c r="C7" s="384" t="s">
        <v>1253</v>
      </c>
      <c r="D7" s="13" t="s">
        <v>1249</v>
      </c>
      <c r="E7" s="13" t="s">
        <v>1254</v>
      </c>
    </row>
    <row r="8" spans="1:9" ht="45" customHeight="1" x14ac:dyDescent="0.3">
      <c r="A8" s="256" t="s">
        <v>597</v>
      </c>
      <c r="B8" s="243"/>
      <c r="C8" s="243"/>
      <c r="D8" s="13" t="s">
        <v>1249</v>
      </c>
      <c r="E8" s="13" t="s">
        <v>1250</v>
      </c>
    </row>
    <row r="9" spans="1:9" ht="25.5" customHeight="1" x14ac:dyDescent="0.3">
      <c r="A9" s="257" t="s">
        <v>14</v>
      </c>
      <c r="B9" s="560" t="s">
        <v>15</v>
      </c>
      <c r="C9" s="561"/>
      <c r="D9" s="561"/>
      <c r="E9" s="562"/>
    </row>
    <row r="10" spans="1:9" ht="12.75" customHeight="1" x14ac:dyDescent="0.3">
      <c r="A10" s="192"/>
      <c r="B10" s="193"/>
      <c r="C10" s="193"/>
      <c r="D10" s="193"/>
      <c r="E10" s="193"/>
    </row>
    <row r="11" spans="1:9" ht="12.75" customHeight="1" x14ac:dyDescent="0.3">
      <c r="A11" s="194"/>
      <c r="B11" s="193"/>
      <c r="C11" s="193"/>
      <c r="D11" s="193"/>
      <c r="E11" s="193"/>
    </row>
    <row r="12" spans="1:9" ht="22.5" customHeight="1" x14ac:dyDescent="0.3">
      <c r="A12" s="478" t="s">
        <v>478</v>
      </c>
      <c r="B12" s="549"/>
      <c r="C12" s="549"/>
      <c r="D12" s="549"/>
      <c r="E12" s="549"/>
      <c r="F12" s="479"/>
    </row>
    <row r="13" spans="1:9" ht="22.5" customHeight="1" x14ac:dyDescent="0.3">
      <c r="A13" s="478" t="s">
        <v>4</v>
      </c>
      <c r="B13" s="549"/>
      <c r="C13" s="549"/>
      <c r="D13" s="549"/>
      <c r="E13" s="549"/>
      <c r="F13" s="479"/>
    </row>
    <row r="14" spans="1:9" ht="33" customHeight="1" x14ac:dyDescent="0.3">
      <c r="A14" s="182" t="s">
        <v>479</v>
      </c>
      <c r="B14" s="182" t="s">
        <v>5</v>
      </c>
      <c r="C14" s="182" t="s">
        <v>6</v>
      </c>
      <c r="D14" s="182" t="s">
        <v>7</v>
      </c>
      <c r="E14" s="182" t="s">
        <v>8</v>
      </c>
      <c r="F14" s="182" t="s">
        <v>9</v>
      </c>
    </row>
    <row r="15" spans="1:9" x14ac:dyDescent="0.3">
      <c r="A15" s="267" t="s">
        <v>557</v>
      </c>
      <c r="B15" s="388"/>
      <c r="C15" s="388"/>
      <c r="D15" s="388"/>
      <c r="E15" s="388"/>
      <c r="F15" s="385" t="s">
        <v>1282</v>
      </c>
    </row>
    <row r="16" spans="1:9" x14ac:dyDescent="0.3">
      <c r="A16" s="267" t="s">
        <v>558</v>
      </c>
      <c r="B16" s="388"/>
      <c r="C16" s="388"/>
      <c r="D16" s="388"/>
      <c r="E16" s="388"/>
      <c r="F16" s="385" t="s">
        <v>1282</v>
      </c>
    </row>
    <row r="17" spans="1:9" x14ac:dyDescent="0.3">
      <c r="A17" s="267" t="s">
        <v>559</v>
      </c>
      <c r="B17" s="388"/>
      <c r="C17" s="388"/>
      <c r="D17" s="388"/>
      <c r="E17" s="388"/>
      <c r="F17" s="385" t="s">
        <v>1282</v>
      </c>
    </row>
    <row r="18" spans="1:9" x14ac:dyDescent="0.3">
      <c r="A18" s="267" t="s">
        <v>560</v>
      </c>
      <c r="B18" s="388"/>
      <c r="C18" s="388"/>
      <c r="D18" s="388"/>
      <c r="E18" s="388"/>
      <c r="F18" s="385" t="s">
        <v>1295</v>
      </c>
    </row>
    <row r="19" spans="1:9" x14ac:dyDescent="0.3">
      <c r="A19" s="267" t="s">
        <v>554</v>
      </c>
      <c r="B19" s="388"/>
      <c r="C19" s="388"/>
      <c r="D19" s="388"/>
      <c r="E19" s="388"/>
      <c r="F19" s="385" t="s">
        <v>1282</v>
      </c>
      <c r="G19" s="285">
        <v>4</v>
      </c>
    </row>
    <row r="20" spans="1:9" ht="62.15" x14ac:dyDescent="0.3">
      <c r="A20" s="267" t="s">
        <v>553</v>
      </c>
      <c r="B20" s="388"/>
      <c r="C20" s="388"/>
      <c r="D20" s="388"/>
      <c r="E20" s="388"/>
      <c r="F20" s="389" t="s">
        <v>1300</v>
      </c>
      <c r="G20" s="285">
        <v>3</v>
      </c>
    </row>
    <row r="21" spans="1:9" x14ac:dyDescent="0.3">
      <c r="A21" s="267" t="s">
        <v>552</v>
      </c>
      <c r="B21" s="388"/>
      <c r="C21" s="388"/>
      <c r="D21" s="388"/>
      <c r="E21" s="388"/>
      <c r="F21" s="389" t="s">
        <v>1282</v>
      </c>
      <c r="G21" s="285">
        <v>2</v>
      </c>
    </row>
    <row r="22" spans="1:9" ht="15" customHeight="1" x14ac:dyDescent="0.3">
      <c r="A22" s="267" t="s">
        <v>551</v>
      </c>
      <c r="B22" s="388"/>
      <c r="C22" s="388"/>
      <c r="D22" s="388"/>
      <c r="E22" s="388"/>
      <c r="F22" s="389" t="s">
        <v>1301</v>
      </c>
      <c r="G22" s="285">
        <v>1</v>
      </c>
    </row>
    <row r="23" spans="1:9" ht="12.75" customHeight="1" x14ac:dyDescent="0.3">
      <c r="I23" s="52" t="s">
        <v>480</v>
      </c>
    </row>
    <row r="24" spans="1:9" ht="22.5" customHeight="1" x14ac:dyDescent="0.3">
      <c r="A24" s="478" t="s">
        <v>295</v>
      </c>
      <c r="B24" s="549"/>
      <c r="C24" s="549"/>
      <c r="D24" s="549"/>
      <c r="E24" s="549"/>
      <c r="F24" s="479"/>
    </row>
    <row r="25" spans="1:9" ht="22.5" customHeight="1" x14ac:dyDescent="0.3">
      <c r="A25" s="478" t="s">
        <v>11</v>
      </c>
      <c r="B25" s="549"/>
      <c r="C25" s="549"/>
      <c r="D25" s="549"/>
      <c r="E25" s="549"/>
      <c r="F25" s="479"/>
    </row>
    <row r="26" spans="1:9" ht="33" customHeight="1" x14ac:dyDescent="0.3">
      <c r="A26" s="182" t="s">
        <v>10</v>
      </c>
      <c r="B26" s="182" t="s">
        <v>5</v>
      </c>
      <c r="C26" s="182" t="s">
        <v>6</v>
      </c>
      <c r="D26" s="182" t="s">
        <v>7</v>
      </c>
      <c r="E26" s="182" t="s">
        <v>8</v>
      </c>
      <c r="F26" s="182" t="s">
        <v>9</v>
      </c>
    </row>
    <row r="27" spans="1:9" ht="22.5" customHeight="1" x14ac:dyDescent="0.3">
      <c r="A27" s="196"/>
      <c r="B27" s="186"/>
      <c r="C27" s="186"/>
      <c r="D27" s="186"/>
      <c r="E27" s="186"/>
      <c r="F27" s="197"/>
    </row>
    <row r="28" spans="1:9" ht="12.75" customHeight="1" x14ac:dyDescent="0.3"/>
    <row r="29" spans="1:9" ht="22.5" customHeight="1" x14ac:dyDescent="0.3">
      <c r="A29" s="478" t="s">
        <v>295</v>
      </c>
      <c r="B29" s="549"/>
      <c r="C29" s="549"/>
      <c r="D29" s="549"/>
      <c r="E29" s="549"/>
      <c r="F29" s="479"/>
    </row>
    <row r="30" spans="1:9" ht="22.5" customHeight="1" x14ac:dyDescent="0.3">
      <c r="A30" s="478" t="s">
        <v>12</v>
      </c>
      <c r="B30" s="549"/>
      <c r="C30" s="549"/>
      <c r="D30" s="549"/>
      <c r="E30" s="549"/>
      <c r="F30" s="479"/>
    </row>
    <row r="31" spans="1:9" ht="33" customHeight="1" x14ac:dyDescent="0.3">
      <c r="A31" s="182" t="s">
        <v>10</v>
      </c>
      <c r="B31" s="182" t="s">
        <v>5</v>
      </c>
      <c r="C31" s="182" t="s">
        <v>6</v>
      </c>
      <c r="D31" s="182" t="s">
        <v>7</v>
      </c>
      <c r="E31" s="182" t="s">
        <v>8</v>
      </c>
      <c r="F31" s="182" t="s">
        <v>9</v>
      </c>
    </row>
    <row r="32" spans="1:9" ht="22.5" customHeight="1" x14ac:dyDescent="0.3">
      <c r="A32" s="195"/>
      <c r="B32" s="186"/>
      <c r="C32" s="186"/>
      <c r="D32" s="186"/>
      <c r="E32" s="186"/>
      <c r="F32" s="197"/>
    </row>
    <row r="35" spans="2:2" x14ac:dyDescent="0.3">
      <c r="B35" s="21" t="s">
        <v>709</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D00-000000000000}"/>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9">
    <pageSetUpPr fitToPage="1"/>
  </sheetPr>
  <dimension ref="A1:H121"/>
  <sheetViews>
    <sheetView showGridLines="0" topLeftCell="A8" zoomScale="50" zoomScaleNormal="50" zoomScaleSheetLayoutView="100" workbookViewId="0">
      <selection activeCell="K19" sqref="K19"/>
    </sheetView>
  </sheetViews>
  <sheetFormatPr defaultColWidth="9.15234375" defaultRowHeight="12.45" x14ac:dyDescent="0.3"/>
  <cols>
    <col min="1" max="6" width="24" style="21" customWidth="1"/>
    <col min="7" max="16384" width="9.15234375" style="21"/>
  </cols>
  <sheetData>
    <row r="1" spans="1:6" ht="27.75" customHeight="1" x14ac:dyDescent="0.3">
      <c r="A1" s="180" t="s">
        <v>19</v>
      </c>
    </row>
    <row r="2" spans="1:6" ht="40" customHeight="1" x14ac:dyDescent="0.3">
      <c r="A2" s="552" t="s">
        <v>561</v>
      </c>
      <c r="B2" s="552"/>
      <c r="C2" s="552"/>
      <c r="D2" s="552"/>
      <c r="E2" s="552"/>
      <c r="F2" s="552"/>
    </row>
    <row r="3" spans="1:6" ht="47.25" customHeight="1" x14ac:dyDescent="0.3">
      <c r="A3" s="434" t="str">
        <f>Overview!B4&amp;" - Illustrative LLFs in NPG Northeast Area (GSP Group_F) for year beginning "&amp;Overview!D4&amp;""</f>
        <v>Indigo Power Limited - Illustrative LLFs in NPG Northeast Area (GSP Group_F) for year beginning 1 April 2022</v>
      </c>
      <c r="B3" s="507"/>
      <c r="C3" s="507"/>
      <c r="D3" s="507"/>
      <c r="E3" s="508"/>
    </row>
    <row r="4" spans="1:6" ht="19.5" customHeight="1" x14ac:dyDescent="0.3">
      <c r="A4" s="564" t="s">
        <v>13</v>
      </c>
      <c r="B4" s="182" t="s">
        <v>5</v>
      </c>
      <c r="C4" s="182" t="s">
        <v>6</v>
      </c>
      <c r="D4" s="182" t="s">
        <v>7</v>
      </c>
      <c r="E4" s="182" t="s">
        <v>8</v>
      </c>
    </row>
    <row r="5" spans="1:6" ht="40.5" customHeight="1" x14ac:dyDescent="0.3">
      <c r="A5" s="565"/>
      <c r="B5" s="182"/>
      <c r="C5" s="182"/>
      <c r="D5" s="182"/>
      <c r="E5" s="182"/>
    </row>
    <row r="6" spans="1:6" ht="45" customHeight="1" x14ac:dyDescent="0.3">
      <c r="A6" s="401" t="s">
        <v>1264</v>
      </c>
      <c r="B6" s="402">
        <v>0</v>
      </c>
      <c r="C6" s="402">
        <v>0</v>
      </c>
      <c r="D6" s="403" t="s">
        <v>1249</v>
      </c>
      <c r="E6" s="403" t="s">
        <v>1265</v>
      </c>
    </row>
    <row r="7" spans="1:6" ht="45" customHeight="1" x14ac:dyDescent="0.3">
      <c r="A7" s="401" t="s">
        <v>1266</v>
      </c>
      <c r="B7" s="402">
        <v>0</v>
      </c>
      <c r="C7" s="403" t="s">
        <v>1267</v>
      </c>
      <c r="D7" s="403" t="s">
        <v>1249</v>
      </c>
      <c r="E7" s="403" t="s">
        <v>1268</v>
      </c>
    </row>
    <row r="8" spans="1:6" ht="45" customHeight="1" x14ac:dyDescent="0.3">
      <c r="A8" s="401" t="s">
        <v>1269</v>
      </c>
      <c r="B8" s="403" t="s">
        <v>1270</v>
      </c>
      <c r="C8" s="403" t="s">
        <v>1271</v>
      </c>
      <c r="D8" s="403" t="s">
        <v>1249</v>
      </c>
      <c r="E8" s="403" t="s">
        <v>1268</v>
      </c>
    </row>
    <row r="9" spans="1:6" ht="45" customHeight="1" x14ac:dyDescent="0.3">
      <c r="A9" s="401" t="s">
        <v>1272</v>
      </c>
      <c r="B9" s="402">
        <v>0</v>
      </c>
      <c r="C9" s="402">
        <v>0</v>
      </c>
      <c r="D9" s="403" t="s">
        <v>1249</v>
      </c>
      <c r="E9" s="403" t="s">
        <v>1265</v>
      </c>
      <c r="F9" s="21" t="s">
        <v>480</v>
      </c>
    </row>
    <row r="10" spans="1:6" ht="45" customHeight="1" x14ac:dyDescent="0.3">
      <c r="A10" s="401" t="s">
        <v>597</v>
      </c>
      <c r="B10" s="402">
        <v>0</v>
      </c>
      <c r="C10" s="402">
        <v>0</v>
      </c>
      <c r="D10" s="403" t="s">
        <v>1249</v>
      </c>
      <c r="E10" s="403" t="s">
        <v>1265</v>
      </c>
      <c r="F10" s="23" t="s">
        <v>480</v>
      </c>
    </row>
    <row r="11" spans="1:6" ht="25.5" customHeight="1" x14ac:dyDescent="0.3">
      <c r="A11" s="400" t="s">
        <v>14</v>
      </c>
      <c r="B11" s="569" t="s">
        <v>15</v>
      </c>
      <c r="C11" s="570"/>
      <c r="D11" s="570"/>
      <c r="E11" s="571"/>
    </row>
    <row r="12" spans="1:6" ht="12.75" customHeight="1" x14ac:dyDescent="0.3">
      <c r="A12" s="192"/>
      <c r="B12" s="193"/>
      <c r="C12" s="193"/>
      <c r="D12" s="193"/>
      <c r="E12" s="193"/>
    </row>
    <row r="13" spans="1:6" ht="12.75" customHeight="1" x14ac:dyDescent="0.3">
      <c r="B13" s="193"/>
      <c r="C13" s="193"/>
      <c r="D13" s="193"/>
      <c r="E13" s="193"/>
    </row>
    <row r="14" spans="1:6" ht="22.5" customHeight="1" x14ac:dyDescent="0.3">
      <c r="A14" s="478" t="s">
        <v>293</v>
      </c>
      <c r="B14" s="549"/>
      <c r="C14" s="549"/>
      <c r="D14" s="549"/>
      <c r="E14" s="549"/>
      <c r="F14" s="479"/>
    </row>
    <row r="15" spans="1:6" ht="22.5" customHeight="1" x14ac:dyDescent="0.3">
      <c r="A15" s="478" t="s">
        <v>4</v>
      </c>
      <c r="B15" s="549"/>
      <c r="C15" s="549"/>
      <c r="D15" s="549"/>
      <c r="E15" s="549"/>
      <c r="F15" s="479"/>
    </row>
    <row r="16" spans="1:6" ht="33" customHeight="1" x14ac:dyDescent="0.3">
      <c r="A16" s="182" t="s">
        <v>294</v>
      </c>
      <c r="B16" s="182" t="s">
        <v>5</v>
      </c>
      <c r="C16" s="182" t="s">
        <v>6</v>
      </c>
      <c r="D16" s="182" t="s">
        <v>7</v>
      </c>
      <c r="E16" s="182" t="s">
        <v>8</v>
      </c>
      <c r="F16" s="182" t="s">
        <v>9</v>
      </c>
    </row>
    <row r="17" spans="1:8" ht="26.15" customHeight="1" x14ac:dyDescent="0.3">
      <c r="A17" s="405" t="s">
        <v>551</v>
      </c>
      <c r="B17" s="406">
        <v>1.083</v>
      </c>
      <c r="C17" s="406">
        <v>1.077</v>
      </c>
      <c r="D17" s="406">
        <v>1.0640000000000001</v>
      </c>
      <c r="E17" s="406">
        <v>1.0680000000000001</v>
      </c>
      <c r="F17" s="404" t="s">
        <v>1302</v>
      </c>
      <c r="H17" s="21" t="s">
        <v>480</v>
      </c>
    </row>
    <row r="18" spans="1:8" ht="22.5" customHeight="1" x14ac:dyDescent="0.3">
      <c r="A18" s="405" t="s">
        <v>552</v>
      </c>
      <c r="B18" s="406">
        <v>1.038</v>
      </c>
      <c r="C18" s="406">
        <v>1.0369999999999999</v>
      </c>
      <c r="D18" s="406">
        <v>1.04</v>
      </c>
      <c r="E18" s="406">
        <v>1.0369999999999999</v>
      </c>
      <c r="F18" s="404" t="s">
        <v>1282</v>
      </c>
    </row>
    <row r="19" spans="1:8" ht="22.5" customHeight="1" x14ac:dyDescent="0.3">
      <c r="A19" s="405" t="s">
        <v>553</v>
      </c>
      <c r="B19" s="406">
        <v>1.022</v>
      </c>
      <c r="C19" s="406">
        <v>1.0209999999999999</v>
      </c>
      <c r="D19" s="406">
        <v>1.016</v>
      </c>
      <c r="E19" s="406">
        <v>1.018</v>
      </c>
      <c r="F19" s="404" t="s">
        <v>1303</v>
      </c>
    </row>
    <row r="20" spans="1:8" ht="22.5" customHeight="1" x14ac:dyDescent="0.3">
      <c r="A20" s="405" t="s">
        <v>554</v>
      </c>
      <c r="B20" s="406">
        <v>1.014</v>
      </c>
      <c r="C20" s="406">
        <v>1.0129999999999999</v>
      </c>
      <c r="D20" s="406">
        <v>1.012</v>
      </c>
      <c r="E20" s="406">
        <v>1.012</v>
      </c>
      <c r="F20" s="404" t="s">
        <v>1282</v>
      </c>
    </row>
    <row r="21" spans="1:8" ht="30" customHeight="1" x14ac:dyDescent="0.3">
      <c r="A21" s="405" t="s">
        <v>555</v>
      </c>
      <c r="B21" s="406">
        <v>1.008</v>
      </c>
      <c r="C21" s="406">
        <v>1.008</v>
      </c>
      <c r="D21" s="406">
        <v>1.0049999999999999</v>
      </c>
      <c r="E21" s="406">
        <v>1.006</v>
      </c>
      <c r="F21" s="404" t="s">
        <v>1282</v>
      </c>
    </row>
    <row r="22" spans="1:8" ht="30" customHeight="1" x14ac:dyDescent="0.3">
      <c r="A22" s="405" t="s">
        <v>556</v>
      </c>
      <c r="B22" s="406">
        <v>1.008</v>
      </c>
      <c r="C22" s="406">
        <v>1.008</v>
      </c>
      <c r="D22" s="406">
        <v>1.0049999999999999</v>
      </c>
      <c r="E22" s="406">
        <v>1.006</v>
      </c>
      <c r="F22" s="404" t="s">
        <v>1282</v>
      </c>
    </row>
    <row r="23" spans="1:8" ht="12.75" customHeight="1" x14ac:dyDescent="0.3"/>
    <row r="24" spans="1:8" ht="22.5" customHeight="1" x14ac:dyDescent="0.3">
      <c r="A24" s="478" t="s">
        <v>295</v>
      </c>
      <c r="B24" s="549"/>
      <c r="C24" s="549"/>
      <c r="D24" s="549"/>
      <c r="E24" s="549"/>
      <c r="F24" s="479"/>
    </row>
    <row r="25" spans="1:8" ht="22.5" customHeight="1" x14ac:dyDescent="0.3">
      <c r="A25" s="478" t="s">
        <v>11</v>
      </c>
      <c r="B25" s="549"/>
      <c r="C25" s="549"/>
      <c r="D25" s="549"/>
      <c r="E25" s="549"/>
      <c r="F25" s="479"/>
    </row>
    <row r="26" spans="1:8" ht="33" customHeight="1" x14ac:dyDescent="0.3">
      <c r="A26" s="182" t="s">
        <v>10</v>
      </c>
      <c r="B26" s="182" t="s">
        <v>5</v>
      </c>
      <c r="C26" s="182" t="s">
        <v>6</v>
      </c>
      <c r="D26" s="182" t="s">
        <v>7</v>
      </c>
      <c r="E26" s="182" t="s">
        <v>8</v>
      </c>
      <c r="F26" s="182" t="s">
        <v>9</v>
      </c>
    </row>
    <row r="27" spans="1:8" ht="22.5" customHeight="1" x14ac:dyDescent="0.3">
      <c r="A27" s="195"/>
      <c r="B27" s="197"/>
      <c r="C27" s="197"/>
      <c r="D27" s="197"/>
      <c r="E27" s="197"/>
      <c r="F27" s="201"/>
    </row>
    <row r="28" spans="1:8" ht="12.75" customHeight="1" x14ac:dyDescent="0.3"/>
    <row r="29" spans="1:8" ht="22.5" customHeight="1" x14ac:dyDescent="0.3">
      <c r="A29" s="478" t="s">
        <v>295</v>
      </c>
      <c r="B29" s="549"/>
      <c r="C29" s="549"/>
      <c r="D29" s="549"/>
      <c r="E29" s="549"/>
      <c r="F29" s="479"/>
    </row>
    <row r="30" spans="1:8" ht="22.5" customHeight="1" x14ac:dyDescent="0.3">
      <c r="A30" s="478" t="s">
        <v>12</v>
      </c>
      <c r="B30" s="549"/>
      <c r="C30" s="549"/>
      <c r="D30" s="549"/>
      <c r="E30" s="549"/>
      <c r="F30" s="479"/>
    </row>
    <row r="31" spans="1:8" ht="33" customHeight="1" x14ac:dyDescent="0.3">
      <c r="A31" s="182" t="s">
        <v>10</v>
      </c>
      <c r="B31" s="182" t="s">
        <v>5</v>
      </c>
      <c r="C31" s="182" t="s">
        <v>6</v>
      </c>
      <c r="D31" s="182" t="s">
        <v>7</v>
      </c>
      <c r="E31" s="182" t="s">
        <v>8</v>
      </c>
      <c r="F31" s="182" t="s">
        <v>9</v>
      </c>
    </row>
    <row r="32" spans="1:8" ht="22.5" customHeight="1" x14ac:dyDescent="0.3">
      <c r="A32" s="195"/>
      <c r="B32" s="186"/>
      <c r="C32" s="186"/>
      <c r="D32" s="186"/>
      <c r="E32" s="186"/>
      <c r="F32" s="197"/>
    </row>
    <row r="33" spans="1:1" ht="22.5" customHeight="1" x14ac:dyDescent="0.3"/>
    <row r="34" spans="1:1" ht="22.5" customHeight="1" x14ac:dyDescent="0.3"/>
    <row r="35" spans="1:1" ht="22.5" customHeight="1" x14ac:dyDescent="0.3">
      <c r="A35" s="21" t="s">
        <v>711</v>
      </c>
    </row>
    <row r="36" spans="1:1" ht="22.5" customHeight="1" x14ac:dyDescent="0.3"/>
    <row r="37" spans="1:1" ht="22.5" customHeight="1" x14ac:dyDescent="0.3"/>
    <row r="38" spans="1:1" ht="22.5" customHeight="1" x14ac:dyDescent="0.3"/>
    <row r="39" spans="1:1" ht="22.5" customHeight="1" x14ac:dyDescent="0.3"/>
    <row r="40" spans="1:1" ht="22.5" customHeight="1" x14ac:dyDescent="0.3"/>
    <row r="41" spans="1:1" ht="22.5" customHeight="1" x14ac:dyDescent="0.3"/>
    <row r="42" spans="1:1" ht="22.5" customHeight="1" x14ac:dyDescent="0.3"/>
    <row r="43" spans="1:1" ht="22.5" customHeight="1" x14ac:dyDescent="0.3"/>
    <row r="44" spans="1:1" ht="22.5" customHeight="1" x14ac:dyDescent="0.3"/>
    <row r="45" spans="1:1" ht="22.5" customHeight="1" x14ac:dyDescent="0.3"/>
    <row r="46" spans="1:1" ht="22.5" customHeight="1" x14ac:dyDescent="0.3"/>
    <row r="47" spans="1:1" ht="22.5" customHeight="1" x14ac:dyDescent="0.3"/>
    <row r="48" spans="1:1"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row r="120" ht="22.5" customHeight="1" x14ac:dyDescent="0.3"/>
    <row r="121" ht="22.5" customHeight="1" x14ac:dyDescent="0.3"/>
  </sheetData>
  <mergeCells count="10">
    <mergeCell ref="A2:F2"/>
    <mergeCell ref="A24:F24"/>
    <mergeCell ref="A25:F25"/>
    <mergeCell ref="A29:F29"/>
    <mergeCell ref="A30:F30"/>
    <mergeCell ref="A3:E3"/>
    <mergeCell ref="A4:A5"/>
    <mergeCell ref="A14:F14"/>
    <mergeCell ref="A15:F15"/>
    <mergeCell ref="B11:E11"/>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pageSetUpPr fitToPage="1"/>
  </sheetPr>
  <dimension ref="A1:XER31"/>
  <sheetViews>
    <sheetView showGridLines="0" topLeftCell="A10" zoomScale="50" zoomScaleNormal="50" zoomScaleSheetLayoutView="100" workbookViewId="0">
      <selection activeCell="F15" sqref="F15"/>
    </sheetView>
  </sheetViews>
  <sheetFormatPr defaultColWidth="9.15234375" defaultRowHeight="12.45" x14ac:dyDescent="0.3"/>
  <cols>
    <col min="1" max="6" width="24" style="21" customWidth="1"/>
    <col min="7" max="16384" width="9.15234375" style="21"/>
  </cols>
  <sheetData>
    <row r="1" spans="1:16372" s="86" customFormat="1" ht="27.75" customHeight="1" x14ac:dyDescent="0.3">
      <c r="A1" s="180" t="s">
        <v>19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row>
    <row r="2" spans="1:16372" ht="40" customHeight="1" x14ac:dyDescent="0.3">
      <c r="A2" s="552" t="s">
        <v>561</v>
      </c>
      <c r="B2" s="552"/>
      <c r="C2" s="552"/>
      <c r="D2" s="552"/>
      <c r="E2" s="552"/>
      <c r="F2" s="552"/>
    </row>
    <row r="3" spans="1:16372" ht="47.25" customHeight="1" x14ac:dyDescent="0.3">
      <c r="A3" s="434" t="str">
        <f>Overview!B4&amp;" - Illustrative LLFs in Electricity North West Area (GSP Group_G) for year beginning "&amp;Overview!D4&amp;""</f>
        <v>Indigo Power Limited - Illustrative LLFs in Electricity North West Area (GSP Group_G) for year beginning 1 April 2022</v>
      </c>
      <c r="B3" s="507"/>
      <c r="C3" s="507"/>
      <c r="D3" s="507"/>
      <c r="E3" s="508"/>
    </row>
    <row r="4" spans="1:16372" ht="19.5" customHeight="1" x14ac:dyDescent="0.3">
      <c r="A4" s="564" t="s">
        <v>13</v>
      </c>
      <c r="B4" s="182" t="s">
        <v>5</v>
      </c>
      <c r="C4" s="182" t="s">
        <v>6</v>
      </c>
      <c r="D4" s="182" t="s">
        <v>7</v>
      </c>
      <c r="E4" s="182" t="s">
        <v>8</v>
      </c>
    </row>
    <row r="5" spans="1:16372" ht="36.75" customHeight="1" x14ac:dyDescent="0.3">
      <c r="A5" s="565"/>
      <c r="B5" s="182"/>
      <c r="C5" s="182"/>
      <c r="D5" s="182"/>
      <c r="E5" s="182"/>
    </row>
    <row r="6" spans="1:16372" ht="45" customHeight="1" x14ac:dyDescent="0.3">
      <c r="A6" s="94"/>
      <c r="B6" s="94"/>
      <c r="C6" s="94"/>
      <c r="D6" s="94"/>
      <c r="E6" s="94"/>
    </row>
    <row r="7" spans="1:16372" ht="45" customHeight="1" x14ac:dyDescent="0.3">
      <c r="A7" s="94"/>
      <c r="B7" s="94"/>
      <c r="C7" s="190"/>
      <c r="D7" s="94"/>
      <c r="E7" s="94"/>
    </row>
    <row r="8" spans="1:16372" ht="45" customHeight="1" x14ac:dyDescent="0.3">
      <c r="A8" s="94"/>
      <c r="B8" s="94"/>
      <c r="C8" s="94"/>
      <c r="D8" s="94"/>
      <c r="E8" s="94"/>
    </row>
    <row r="9" spans="1:16372" ht="25.5" customHeight="1" x14ac:dyDescent="0.3">
      <c r="A9" s="163" t="s">
        <v>14</v>
      </c>
      <c r="B9" s="566" t="s">
        <v>15</v>
      </c>
      <c r="C9" s="567"/>
      <c r="D9" s="567"/>
      <c r="E9" s="568"/>
    </row>
    <row r="10" spans="1:16372" ht="12.75" customHeight="1" x14ac:dyDescent="0.3">
      <c r="A10" s="192"/>
      <c r="B10" s="193"/>
      <c r="C10" s="193"/>
      <c r="D10" s="193"/>
      <c r="E10" s="193"/>
    </row>
    <row r="11" spans="1:16372" ht="12.75" customHeight="1" x14ac:dyDescent="0.3">
      <c r="B11" s="193"/>
      <c r="C11" s="193"/>
      <c r="D11" s="193"/>
      <c r="E11" s="193"/>
    </row>
    <row r="12" spans="1:16372" ht="22.5" customHeight="1" x14ac:dyDescent="0.3">
      <c r="A12" s="478" t="s">
        <v>293</v>
      </c>
      <c r="B12" s="549"/>
      <c r="C12" s="549"/>
      <c r="D12" s="549"/>
      <c r="E12" s="549"/>
      <c r="F12" s="479"/>
    </row>
    <row r="13" spans="1:16372" ht="22.5" customHeight="1" x14ac:dyDescent="0.3">
      <c r="A13" s="478" t="s">
        <v>4</v>
      </c>
      <c r="B13" s="549"/>
      <c r="C13" s="549"/>
      <c r="D13" s="549"/>
      <c r="E13" s="549"/>
      <c r="F13" s="479"/>
    </row>
    <row r="14" spans="1:16372" ht="33" customHeight="1" x14ac:dyDescent="0.3">
      <c r="A14" s="182" t="s">
        <v>294</v>
      </c>
      <c r="B14" s="182" t="s">
        <v>5</v>
      </c>
      <c r="C14" s="182" t="s">
        <v>6</v>
      </c>
      <c r="D14" s="182" t="s">
        <v>7</v>
      </c>
      <c r="E14" s="182" t="s">
        <v>8</v>
      </c>
      <c r="F14" s="182" t="s">
        <v>9</v>
      </c>
    </row>
    <row r="15" spans="1:16372" ht="261" x14ac:dyDescent="0.3">
      <c r="A15" s="195" t="s">
        <v>544</v>
      </c>
      <c r="B15" s="96">
        <v>1.093</v>
      </c>
      <c r="C15" s="96">
        <v>1.085</v>
      </c>
      <c r="D15" s="96">
        <v>1.073</v>
      </c>
      <c r="E15" s="96">
        <v>1.079</v>
      </c>
      <c r="F15" s="415" t="s">
        <v>1304</v>
      </c>
    </row>
    <row r="16" spans="1:16372" ht="22.5" customHeight="1" x14ac:dyDescent="0.3">
      <c r="A16" s="195" t="s">
        <v>545</v>
      </c>
      <c r="B16" s="96">
        <v>1.048</v>
      </c>
      <c r="C16" s="96">
        <v>1.0469999999999999</v>
      </c>
      <c r="D16" s="96">
        <v>1.0469999999999999</v>
      </c>
      <c r="E16" s="96">
        <v>1.0449999999999999</v>
      </c>
      <c r="F16" s="283" t="s">
        <v>1282</v>
      </c>
    </row>
    <row r="17" spans="1:7" ht="22.5" customHeight="1" x14ac:dyDescent="0.3">
      <c r="A17" s="195" t="s">
        <v>546</v>
      </c>
      <c r="B17" s="96">
        <v>1.0349999999999999</v>
      </c>
      <c r="C17" s="96">
        <v>1.032</v>
      </c>
      <c r="D17" s="96">
        <v>1.0269999999999999</v>
      </c>
      <c r="E17" s="96">
        <v>1.03</v>
      </c>
      <c r="F17" s="283" t="s">
        <v>1305</v>
      </c>
    </row>
    <row r="18" spans="1:7" ht="22.5" customHeight="1" x14ac:dyDescent="0.3">
      <c r="A18" s="195" t="s">
        <v>547</v>
      </c>
      <c r="B18" s="96">
        <v>1.024</v>
      </c>
      <c r="C18" s="96">
        <v>1.0229999999999999</v>
      </c>
      <c r="D18" s="96">
        <v>1.0209999999999999</v>
      </c>
      <c r="E18" s="96">
        <v>1.022</v>
      </c>
      <c r="F18" s="283" t="s">
        <v>1306</v>
      </c>
      <c r="G18" s="285">
        <v>4</v>
      </c>
    </row>
    <row r="19" spans="1:7" ht="22.5" customHeight="1" x14ac:dyDescent="0.3">
      <c r="A19" s="195" t="s">
        <v>543</v>
      </c>
      <c r="B19" s="96">
        <v>1.0189999999999999</v>
      </c>
      <c r="C19" s="96">
        <v>1.018</v>
      </c>
      <c r="D19" s="96">
        <v>1.0149999999999999</v>
      </c>
      <c r="E19" s="96">
        <v>1.0169999999999999</v>
      </c>
      <c r="F19" s="283" t="s">
        <v>1282</v>
      </c>
      <c r="G19" s="285">
        <v>3</v>
      </c>
    </row>
    <row r="20" spans="1:7" ht="22.5" customHeight="1" x14ac:dyDescent="0.3">
      <c r="A20" s="195" t="s">
        <v>542</v>
      </c>
      <c r="B20" s="96">
        <v>1.0129999999999999</v>
      </c>
      <c r="C20" s="96">
        <v>1.0129999999999999</v>
      </c>
      <c r="D20" s="96">
        <v>1.0109999999999999</v>
      </c>
      <c r="E20" s="96">
        <v>1.012</v>
      </c>
      <c r="F20" s="283" t="s">
        <v>1295</v>
      </c>
      <c r="G20" s="285">
        <v>2</v>
      </c>
    </row>
    <row r="21" spans="1:7" ht="120.45" customHeight="1" x14ac:dyDescent="0.3">
      <c r="A21" s="195" t="s">
        <v>541</v>
      </c>
      <c r="B21" s="96">
        <v>1.0089999999999999</v>
      </c>
      <c r="C21" s="96">
        <v>1.008</v>
      </c>
      <c r="D21" s="96">
        <v>1.006</v>
      </c>
      <c r="E21" s="96">
        <v>1.0069999999999999</v>
      </c>
      <c r="F21" s="283" t="s">
        <v>1282</v>
      </c>
      <c r="G21" s="285">
        <v>1</v>
      </c>
    </row>
    <row r="22" spans="1:7" ht="12.75" customHeight="1" x14ac:dyDescent="0.3"/>
    <row r="23" spans="1:7" ht="22.5" customHeight="1" x14ac:dyDescent="0.3">
      <c r="A23" s="478" t="s">
        <v>295</v>
      </c>
      <c r="B23" s="549"/>
      <c r="C23" s="549"/>
      <c r="D23" s="549"/>
      <c r="E23" s="549"/>
      <c r="F23" s="479"/>
    </row>
    <row r="24" spans="1:7" ht="22.5" customHeight="1" x14ac:dyDescent="0.3">
      <c r="A24" s="478" t="s">
        <v>11</v>
      </c>
      <c r="B24" s="549"/>
      <c r="C24" s="549"/>
      <c r="D24" s="549"/>
      <c r="E24" s="549"/>
      <c r="F24" s="479"/>
    </row>
    <row r="25" spans="1:7" ht="33" customHeight="1" x14ac:dyDescent="0.3">
      <c r="A25" s="182" t="s">
        <v>10</v>
      </c>
      <c r="B25" s="182" t="s">
        <v>5</v>
      </c>
      <c r="C25" s="182" t="s">
        <v>6</v>
      </c>
      <c r="D25" s="182" t="s">
        <v>7</v>
      </c>
      <c r="E25" s="182" t="s">
        <v>8</v>
      </c>
      <c r="F25" s="182" t="s">
        <v>9</v>
      </c>
    </row>
    <row r="26" spans="1:7" ht="22.5" customHeight="1" x14ac:dyDescent="0.3">
      <c r="A26" s="195"/>
      <c r="B26" s="202"/>
      <c r="C26" s="202"/>
      <c r="D26" s="202"/>
      <c r="E26" s="202"/>
      <c r="F26" s="196"/>
    </row>
    <row r="27" spans="1:7" ht="12.75" customHeight="1" x14ac:dyDescent="0.3"/>
    <row r="28" spans="1:7" ht="22.5" customHeight="1" x14ac:dyDescent="0.3">
      <c r="A28" s="478" t="s">
        <v>295</v>
      </c>
      <c r="B28" s="549"/>
      <c r="C28" s="549"/>
      <c r="D28" s="549"/>
      <c r="E28" s="549"/>
      <c r="F28" s="479"/>
    </row>
    <row r="29" spans="1:7" ht="22.5" customHeight="1" x14ac:dyDescent="0.3">
      <c r="A29" s="478" t="s">
        <v>12</v>
      </c>
      <c r="B29" s="549"/>
      <c r="C29" s="549"/>
      <c r="D29" s="549"/>
      <c r="E29" s="549"/>
      <c r="F29" s="479"/>
    </row>
    <row r="30" spans="1:7" ht="33" customHeight="1" x14ac:dyDescent="0.3">
      <c r="A30" s="182" t="s">
        <v>10</v>
      </c>
      <c r="B30" s="182" t="s">
        <v>5</v>
      </c>
      <c r="C30" s="182" t="s">
        <v>6</v>
      </c>
      <c r="D30" s="182" t="s">
        <v>7</v>
      </c>
      <c r="E30" s="182" t="s">
        <v>8</v>
      </c>
      <c r="F30" s="182" t="s">
        <v>9</v>
      </c>
    </row>
    <row r="31" spans="1:7" ht="22.5" customHeight="1" x14ac:dyDescent="0.3">
      <c r="A31" s="195"/>
      <c r="B31" s="203"/>
      <c r="C31" s="203"/>
      <c r="D31" s="203"/>
      <c r="E31" s="203"/>
      <c r="F31" s="196"/>
    </row>
  </sheetData>
  <mergeCells count="10">
    <mergeCell ref="A2:F2"/>
    <mergeCell ref="A23:F23"/>
    <mergeCell ref="A24:F24"/>
    <mergeCell ref="A28:F28"/>
    <mergeCell ref="A29:F29"/>
    <mergeCell ref="A3:E3"/>
    <mergeCell ref="A4:A5"/>
    <mergeCell ref="B9:E9"/>
    <mergeCell ref="A12:F12"/>
    <mergeCell ref="A13:F13"/>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codeName="Sheet41">
    <pageSetUpPr fitToPage="1"/>
  </sheetPr>
  <dimension ref="A1:F119"/>
  <sheetViews>
    <sheetView showGridLines="0" topLeftCell="A7" zoomScale="50" zoomScaleNormal="50" zoomScaleSheetLayoutView="100" workbookViewId="0">
      <selection activeCell="A14" sqref="A14:F20"/>
    </sheetView>
  </sheetViews>
  <sheetFormatPr defaultColWidth="9.15234375" defaultRowHeight="12.45" x14ac:dyDescent="0.3"/>
  <cols>
    <col min="1" max="6" width="24" style="21" customWidth="1"/>
    <col min="7" max="16384" width="9.15234375" style="21"/>
  </cols>
  <sheetData>
    <row r="1" spans="1:6" ht="27.75" customHeight="1" x14ac:dyDescent="0.3">
      <c r="A1" s="180" t="s">
        <v>19</v>
      </c>
    </row>
    <row r="2" spans="1:6" ht="40" customHeight="1" x14ac:dyDescent="0.3">
      <c r="A2" s="552" t="s">
        <v>561</v>
      </c>
      <c r="B2" s="552"/>
      <c r="C2" s="552"/>
      <c r="D2" s="552"/>
      <c r="E2" s="552"/>
      <c r="F2" s="552"/>
    </row>
    <row r="3" spans="1:6" ht="47.25" customHeight="1" x14ac:dyDescent="0.3">
      <c r="A3" s="434" t="str">
        <f>Overview!B4&amp;" - Illustrative LLFs in SSE SEPD Area (GSP Group_H) for year beginning "&amp;Overview!D4&amp;""</f>
        <v>Indigo Power Limited - Illustrative LLFs in SSE SEPD Area (GSP Group_H) for year beginning 1 April 2022</v>
      </c>
      <c r="B3" s="507"/>
      <c r="C3" s="507"/>
      <c r="D3" s="507"/>
      <c r="E3" s="508"/>
    </row>
    <row r="4" spans="1:6" ht="19.5" customHeight="1" x14ac:dyDescent="0.3">
      <c r="A4" s="558" t="s">
        <v>13</v>
      </c>
      <c r="B4" s="12" t="s">
        <v>5</v>
      </c>
      <c r="C4" s="12" t="s">
        <v>6</v>
      </c>
      <c r="D4" s="12" t="s">
        <v>7</v>
      </c>
      <c r="E4" s="12" t="s">
        <v>8</v>
      </c>
    </row>
    <row r="5" spans="1:6" ht="40.5" customHeight="1" x14ac:dyDescent="0.3">
      <c r="A5" s="559"/>
      <c r="B5" s="12"/>
      <c r="C5" s="12"/>
      <c r="D5" s="12"/>
      <c r="E5" s="12"/>
    </row>
    <row r="6" spans="1:6" ht="45" customHeight="1" x14ac:dyDescent="0.3">
      <c r="A6" s="264"/>
      <c r="B6" s="294"/>
      <c r="C6" s="295"/>
      <c r="D6" s="85"/>
      <c r="E6" s="288"/>
    </row>
    <row r="7" spans="1:6" ht="45" customHeight="1" x14ac:dyDescent="0.3">
      <c r="A7" s="264"/>
      <c r="B7" s="296"/>
      <c r="C7" s="296"/>
      <c r="D7" s="85"/>
      <c r="E7" s="288"/>
    </row>
    <row r="8" spans="1:6" ht="45" customHeight="1" x14ac:dyDescent="0.3">
      <c r="A8" s="250" t="s">
        <v>14</v>
      </c>
      <c r="B8" s="572" t="s">
        <v>15</v>
      </c>
      <c r="C8" s="573"/>
      <c r="D8" s="573"/>
      <c r="E8" s="574"/>
    </row>
    <row r="9" spans="1:6" ht="12.75" customHeight="1" x14ac:dyDescent="0.3">
      <c r="A9" s="192"/>
      <c r="B9" s="193"/>
      <c r="C9" s="193"/>
      <c r="D9" s="193"/>
      <c r="E9" s="193"/>
    </row>
    <row r="10" spans="1:6" ht="12.75" customHeight="1" x14ac:dyDescent="0.3">
      <c r="B10" s="193"/>
      <c r="C10" s="193"/>
      <c r="D10" s="193"/>
      <c r="E10" s="193"/>
    </row>
    <row r="11" spans="1:6" ht="22.5" customHeight="1" x14ac:dyDescent="0.3">
      <c r="A11" s="478" t="s">
        <v>293</v>
      </c>
      <c r="B11" s="549"/>
      <c r="C11" s="549"/>
      <c r="D11" s="549"/>
      <c r="E11" s="549"/>
      <c r="F11" s="479"/>
    </row>
    <row r="12" spans="1:6" ht="22.5" customHeight="1" x14ac:dyDescent="0.3">
      <c r="A12" s="478" t="s">
        <v>4</v>
      </c>
      <c r="B12" s="549"/>
      <c r="C12" s="549"/>
      <c r="D12" s="549"/>
      <c r="E12" s="549"/>
      <c r="F12" s="479"/>
    </row>
    <row r="13" spans="1:6" ht="33" customHeight="1" x14ac:dyDescent="0.3">
      <c r="A13" s="182" t="s">
        <v>294</v>
      </c>
      <c r="B13" s="182" t="s">
        <v>5</v>
      </c>
      <c r="C13" s="182" t="s">
        <v>6</v>
      </c>
      <c r="D13" s="182" t="s">
        <v>7</v>
      </c>
      <c r="E13" s="182" t="s">
        <v>8</v>
      </c>
      <c r="F13" s="182" t="s">
        <v>9</v>
      </c>
    </row>
    <row r="14" spans="1:6" ht="261" x14ac:dyDescent="0.3">
      <c r="A14" s="267" t="s">
        <v>544</v>
      </c>
      <c r="B14" s="287">
        <v>1.0880000000000001</v>
      </c>
      <c r="C14" s="287">
        <v>1.081</v>
      </c>
      <c r="D14" s="287">
        <v>1.0740000000000001</v>
      </c>
      <c r="E14" s="287">
        <v>1.07</v>
      </c>
      <c r="F14" s="283" t="s">
        <v>1307</v>
      </c>
    </row>
    <row r="15" spans="1:6" ht="22.5" customHeight="1" x14ac:dyDescent="0.3">
      <c r="A15" s="267" t="s">
        <v>545</v>
      </c>
      <c r="B15" s="287">
        <v>1.044</v>
      </c>
      <c r="C15" s="287">
        <v>1.0429999999999999</v>
      </c>
      <c r="D15" s="287">
        <v>1.0429999999999999</v>
      </c>
      <c r="E15" s="287">
        <v>1.046</v>
      </c>
      <c r="F15" s="283" t="s">
        <v>1282</v>
      </c>
    </row>
    <row r="16" spans="1:6" ht="22.5" customHeight="1" x14ac:dyDescent="0.3">
      <c r="A16" s="267" t="s">
        <v>546</v>
      </c>
      <c r="B16" s="287">
        <v>1.0289999999999999</v>
      </c>
      <c r="C16" s="287">
        <v>1.026</v>
      </c>
      <c r="D16" s="287">
        <v>1.0229999999999999</v>
      </c>
      <c r="E16" s="287">
        <v>1.0209999999999999</v>
      </c>
      <c r="F16" s="283" t="s">
        <v>1308</v>
      </c>
    </row>
    <row r="17" spans="1:6" ht="22.5" customHeight="1" x14ac:dyDescent="0.3">
      <c r="A17" s="267" t="s">
        <v>547</v>
      </c>
      <c r="B17" s="287">
        <v>1.02</v>
      </c>
      <c r="C17" s="287">
        <v>1.018</v>
      </c>
      <c r="D17" s="287">
        <v>1.0169999999999999</v>
      </c>
      <c r="E17" s="287">
        <v>1.016</v>
      </c>
      <c r="F17" s="283" t="s">
        <v>1282</v>
      </c>
    </row>
    <row r="18" spans="1:6" ht="30" customHeight="1" x14ac:dyDescent="0.3">
      <c r="A18" s="267" t="s">
        <v>548</v>
      </c>
      <c r="B18" s="287">
        <v>1.014</v>
      </c>
      <c r="C18" s="287">
        <v>1.0129999999999999</v>
      </c>
      <c r="D18" s="287">
        <v>1.0109999999999999</v>
      </c>
      <c r="E18" s="287">
        <v>1.01</v>
      </c>
      <c r="F18" s="284" t="s">
        <v>1309</v>
      </c>
    </row>
    <row r="19" spans="1:6" ht="30" customHeight="1" x14ac:dyDescent="0.3">
      <c r="A19" s="267" t="s">
        <v>549</v>
      </c>
      <c r="B19" s="287">
        <v>1.008</v>
      </c>
      <c r="C19" s="287">
        <v>1.0069999999999999</v>
      </c>
      <c r="D19" s="287">
        <v>1.0069999999999999</v>
      </c>
      <c r="E19" s="287">
        <v>1.0069999999999999</v>
      </c>
      <c r="F19" s="284" t="s">
        <v>1282</v>
      </c>
    </row>
    <row r="20" spans="1:6" ht="30" customHeight="1" x14ac:dyDescent="0.3">
      <c r="A20" s="267" t="s">
        <v>550</v>
      </c>
      <c r="B20" s="287">
        <v>1.004</v>
      </c>
      <c r="C20" s="287">
        <v>1.004</v>
      </c>
      <c r="D20" s="287">
        <v>1.0029999999999999</v>
      </c>
      <c r="E20" s="287">
        <v>1.0029999999999999</v>
      </c>
      <c r="F20" s="284" t="s">
        <v>1282</v>
      </c>
    </row>
    <row r="21" spans="1:6" ht="12.75" customHeight="1" x14ac:dyDescent="0.3"/>
    <row r="22" spans="1:6" ht="22.5" customHeight="1" x14ac:dyDescent="0.3">
      <c r="A22" s="478" t="s">
        <v>295</v>
      </c>
      <c r="B22" s="549"/>
      <c r="C22" s="549"/>
      <c r="D22" s="549"/>
      <c r="E22" s="549"/>
      <c r="F22" s="479"/>
    </row>
    <row r="23" spans="1:6" ht="22.5" customHeight="1" x14ac:dyDescent="0.3">
      <c r="A23" s="478" t="s">
        <v>11</v>
      </c>
      <c r="B23" s="549"/>
      <c r="C23" s="549"/>
      <c r="D23" s="549"/>
      <c r="E23" s="549"/>
      <c r="F23" s="479"/>
    </row>
    <row r="24" spans="1:6" ht="33" customHeight="1" x14ac:dyDescent="0.3">
      <c r="A24" s="182" t="s">
        <v>10</v>
      </c>
      <c r="B24" s="182" t="s">
        <v>5</v>
      </c>
      <c r="C24" s="182" t="s">
        <v>6</v>
      </c>
      <c r="D24" s="182" t="s">
        <v>7</v>
      </c>
      <c r="E24" s="182" t="s">
        <v>8</v>
      </c>
      <c r="F24" s="182" t="s">
        <v>9</v>
      </c>
    </row>
    <row r="25" spans="1:6" ht="22.5" customHeight="1" x14ac:dyDescent="0.3">
      <c r="A25" s="195"/>
      <c r="B25" s="197"/>
      <c r="C25" s="197"/>
      <c r="D25" s="197"/>
      <c r="E25" s="197"/>
      <c r="F25" s="201"/>
    </row>
    <row r="26" spans="1:6" ht="12.75" customHeight="1" x14ac:dyDescent="0.3"/>
    <row r="27" spans="1:6" ht="22.5" customHeight="1" x14ac:dyDescent="0.3">
      <c r="A27" s="478" t="s">
        <v>295</v>
      </c>
      <c r="B27" s="549"/>
      <c r="C27" s="549"/>
      <c r="D27" s="549"/>
      <c r="E27" s="549"/>
      <c r="F27" s="479"/>
    </row>
    <row r="28" spans="1:6" ht="22.5" customHeight="1" x14ac:dyDescent="0.3">
      <c r="A28" s="478" t="s">
        <v>12</v>
      </c>
      <c r="B28" s="549"/>
      <c r="C28" s="549"/>
      <c r="D28" s="549"/>
      <c r="E28" s="549"/>
      <c r="F28" s="479"/>
    </row>
    <row r="29" spans="1:6" ht="33" customHeight="1" x14ac:dyDescent="0.3">
      <c r="A29" s="182" t="s">
        <v>10</v>
      </c>
      <c r="B29" s="182" t="s">
        <v>5</v>
      </c>
      <c r="C29" s="182" t="s">
        <v>6</v>
      </c>
      <c r="D29" s="182" t="s">
        <v>7</v>
      </c>
      <c r="E29" s="182" t="s">
        <v>8</v>
      </c>
      <c r="F29" s="182" t="s">
        <v>9</v>
      </c>
    </row>
    <row r="30" spans="1:6" ht="22.5" customHeight="1" x14ac:dyDescent="0.3">
      <c r="A30" s="195"/>
      <c r="B30" s="186"/>
      <c r="C30" s="186"/>
      <c r="D30" s="186"/>
      <c r="E30" s="186"/>
      <c r="F30" s="197"/>
    </row>
    <row r="31" spans="1:6" ht="22.5" customHeight="1" x14ac:dyDescent="0.3"/>
    <row r="32" spans="1:6" ht="22.5" customHeight="1" x14ac:dyDescent="0.3"/>
    <row r="33" ht="22.5" customHeight="1" x14ac:dyDescent="0.3"/>
    <row r="34" ht="22.5" customHeight="1" x14ac:dyDescent="0.3"/>
    <row r="35" ht="22.5" customHeight="1" x14ac:dyDescent="0.3"/>
    <row r="36" ht="22.5" customHeight="1" x14ac:dyDescent="0.3"/>
    <row r="37" ht="22.5" customHeight="1" x14ac:dyDescent="0.3"/>
    <row r="38" ht="22.5" customHeight="1" x14ac:dyDescent="0.3"/>
    <row r="39" ht="22.5" customHeight="1" x14ac:dyDescent="0.3"/>
    <row r="40" ht="22.5" customHeight="1" x14ac:dyDescent="0.3"/>
    <row r="41" ht="22.5" customHeight="1" x14ac:dyDescent="0.3"/>
    <row r="42" ht="22.5" customHeight="1" x14ac:dyDescent="0.3"/>
    <row r="43" ht="22.5" customHeight="1" x14ac:dyDescent="0.3"/>
    <row r="44" ht="22.5" customHeight="1" x14ac:dyDescent="0.3"/>
    <row r="45" ht="22.5" customHeight="1" x14ac:dyDescent="0.3"/>
    <row r="46" ht="22.5" customHeight="1" x14ac:dyDescent="0.3"/>
    <row r="47" ht="22.5" customHeight="1" x14ac:dyDescent="0.3"/>
    <row r="48"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sheetData>
  <mergeCells count="10">
    <mergeCell ref="A2:F2"/>
    <mergeCell ref="A23:F23"/>
    <mergeCell ref="A27:F27"/>
    <mergeCell ref="A28:F28"/>
    <mergeCell ref="B8:E8"/>
    <mergeCell ref="A3:E3"/>
    <mergeCell ref="A4:A5"/>
    <mergeCell ref="A11:F11"/>
    <mergeCell ref="A12:F12"/>
    <mergeCell ref="A22:F22"/>
  </mergeCells>
  <hyperlinks>
    <hyperlink ref="A1" location="Overview!A1" display="Back to Overview" xr:uid="{D732D5E1-8732-48D1-94C3-98D0878F839D}"/>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pageSetUpPr fitToPage="1"/>
  </sheetPr>
  <dimension ref="A1:XFC32"/>
  <sheetViews>
    <sheetView topLeftCell="A5" zoomScale="50" zoomScaleNormal="50" zoomScaleSheetLayoutView="85" workbookViewId="0">
      <selection activeCell="I22" sqref="I22"/>
    </sheetView>
  </sheetViews>
  <sheetFormatPr defaultColWidth="9.15234375" defaultRowHeight="12.45" x14ac:dyDescent="0.3"/>
  <cols>
    <col min="1" max="1" width="21" style="88" customWidth="1"/>
    <col min="2" max="7" width="24" style="88" customWidth="1"/>
    <col min="8" max="16384" width="9.15234375" style="88"/>
  </cols>
  <sheetData>
    <row r="1" spans="1:16383" s="89" customFormat="1" ht="27.75" customHeight="1" x14ac:dyDescent="0.3">
      <c r="A1" s="198" t="s">
        <v>19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s="21" customFormat="1" ht="40" customHeight="1" x14ac:dyDescent="0.3">
      <c r="A2" s="552" t="s">
        <v>561</v>
      </c>
      <c r="B2" s="552"/>
      <c r="C2" s="552"/>
      <c r="D2" s="552"/>
      <c r="E2" s="552"/>
      <c r="F2" s="552"/>
    </row>
    <row r="3" spans="1:16383" ht="47.25" customHeight="1" x14ac:dyDescent="0.3">
      <c r="A3" s="434" t="str">
        <f>Overview!B4&amp;" - Illustrative LLFs in UKPN SPN Area (GSP Group_J) for year beginning "&amp;Overview!D4&amp;""</f>
        <v>Indigo Power Limited - Illustrative LLFs in UKPN SPN Area (GSP Group_J) for year beginning 1 April 2022</v>
      </c>
      <c r="B3" s="507"/>
      <c r="C3" s="507"/>
      <c r="D3" s="507"/>
      <c r="E3" s="507"/>
      <c r="F3" s="508"/>
    </row>
    <row r="4" spans="1:16383" ht="19.5" customHeight="1" x14ac:dyDescent="0.3">
      <c r="A4" s="563" t="s">
        <v>13</v>
      </c>
      <c r="B4" s="182" t="s">
        <v>5</v>
      </c>
      <c r="C4" s="182" t="s">
        <v>6</v>
      </c>
      <c r="D4" s="182" t="s">
        <v>7</v>
      </c>
      <c r="E4" s="182" t="s">
        <v>8</v>
      </c>
      <c r="F4" s="182" t="s">
        <v>477</v>
      </c>
    </row>
    <row r="5" spans="1:16383" ht="46.5" customHeight="1" x14ac:dyDescent="0.3">
      <c r="A5" s="563"/>
      <c r="B5" s="182"/>
      <c r="C5" s="182"/>
      <c r="D5" s="182"/>
      <c r="E5" s="182"/>
      <c r="F5" s="182"/>
    </row>
    <row r="6" spans="1:16383" ht="45" customHeight="1" x14ac:dyDescent="0.3">
      <c r="A6" s="297"/>
      <c r="B6" s="292"/>
      <c r="C6" s="95"/>
      <c r="D6" s="95"/>
      <c r="E6" s="95"/>
      <c r="F6" s="95"/>
    </row>
    <row r="7" spans="1:16383" ht="45" customHeight="1" x14ac:dyDescent="0.3">
      <c r="A7" s="297"/>
      <c r="B7" s="95"/>
      <c r="C7" s="292"/>
      <c r="D7" s="95"/>
      <c r="E7" s="95"/>
      <c r="F7" s="95"/>
    </row>
    <row r="8" spans="1:16383" ht="45" customHeight="1" x14ac:dyDescent="0.3">
      <c r="A8" s="297"/>
      <c r="B8" s="95"/>
      <c r="C8" s="95"/>
      <c r="D8" s="292"/>
      <c r="E8" s="95"/>
      <c r="F8" s="95"/>
    </row>
    <row r="9" spans="1:16383" ht="45" customHeight="1" x14ac:dyDescent="0.3">
      <c r="A9" s="297"/>
      <c r="B9" s="95"/>
      <c r="C9" s="95"/>
      <c r="D9" s="95"/>
      <c r="E9" s="95"/>
      <c r="F9" s="95"/>
    </row>
    <row r="10" spans="1:16383" ht="22.5" customHeight="1" x14ac:dyDescent="0.3">
      <c r="A10" s="280" t="s">
        <v>14</v>
      </c>
      <c r="B10" s="575" t="s">
        <v>466</v>
      </c>
      <c r="C10" s="576"/>
      <c r="D10" s="576"/>
      <c r="E10" s="576"/>
      <c r="F10" s="577"/>
    </row>
    <row r="11" spans="1:16383" ht="12.75" customHeight="1" x14ac:dyDescent="0.3">
      <c r="A11" s="183"/>
      <c r="B11" s="183"/>
      <c r="C11" s="183"/>
      <c r="D11" s="183"/>
      <c r="E11" s="183"/>
      <c r="F11" s="183"/>
    </row>
    <row r="12" spans="1:16383" ht="12.75" customHeight="1" x14ac:dyDescent="0.3">
      <c r="B12" s="184"/>
      <c r="C12" s="184"/>
      <c r="D12" s="184"/>
    </row>
    <row r="13" spans="1:16383" ht="22.5" customHeight="1" x14ac:dyDescent="0.3">
      <c r="A13" s="478" t="s">
        <v>293</v>
      </c>
      <c r="B13" s="549"/>
      <c r="C13" s="549"/>
      <c r="D13" s="549"/>
      <c r="E13" s="549"/>
      <c r="F13" s="549"/>
      <c r="G13" s="479"/>
    </row>
    <row r="14" spans="1:16383" ht="22.5" customHeight="1" x14ac:dyDescent="0.3">
      <c r="A14" s="478" t="s">
        <v>4</v>
      </c>
      <c r="B14" s="549"/>
      <c r="C14" s="549"/>
      <c r="D14" s="549"/>
      <c r="E14" s="549"/>
      <c r="F14" s="549"/>
      <c r="G14" s="479"/>
    </row>
    <row r="15" spans="1:16383" ht="33" customHeight="1" x14ac:dyDescent="0.3">
      <c r="A15" s="182" t="s">
        <v>294</v>
      </c>
      <c r="B15" s="185" t="s">
        <v>5</v>
      </c>
      <c r="C15" s="185" t="s">
        <v>6</v>
      </c>
      <c r="D15" s="185" t="s">
        <v>7</v>
      </c>
      <c r="E15" s="185" t="s">
        <v>8</v>
      </c>
      <c r="F15" s="185" t="s">
        <v>477</v>
      </c>
      <c r="G15" s="185" t="s">
        <v>9</v>
      </c>
    </row>
    <row r="16" spans="1:16383" ht="261" customHeight="1" x14ac:dyDescent="0.3">
      <c r="A16" s="281" t="s">
        <v>544</v>
      </c>
      <c r="B16" s="271">
        <v>1.107</v>
      </c>
      <c r="C16" s="271">
        <v>1.08</v>
      </c>
      <c r="D16" s="271">
        <v>1.0940000000000001</v>
      </c>
      <c r="E16" s="271">
        <v>1.071</v>
      </c>
      <c r="F16" s="271">
        <v>1.0840000000000001</v>
      </c>
      <c r="G16" s="283" t="s">
        <v>1286</v>
      </c>
    </row>
    <row r="17" spans="1:7" ht="55" customHeight="1" x14ac:dyDescent="0.3">
      <c r="A17" s="281" t="s">
        <v>545</v>
      </c>
      <c r="B17" s="271">
        <v>1.0680000000000001</v>
      </c>
      <c r="C17" s="271">
        <v>1.0529999999999999</v>
      </c>
      <c r="D17" s="271">
        <v>1.0609999999999999</v>
      </c>
      <c r="E17" s="271">
        <v>1.05</v>
      </c>
      <c r="F17" s="271">
        <v>1.056</v>
      </c>
      <c r="G17" s="283" t="s">
        <v>1282</v>
      </c>
    </row>
    <row r="18" spans="1:7" ht="22.5" customHeight="1" x14ac:dyDescent="0.3">
      <c r="A18" s="281" t="s">
        <v>546</v>
      </c>
      <c r="B18" s="271">
        <v>1.0509999999999999</v>
      </c>
      <c r="C18" s="271">
        <v>1.038</v>
      </c>
      <c r="D18" s="271">
        <v>1.0449999999999999</v>
      </c>
      <c r="E18" s="271">
        <v>1.0329999999999999</v>
      </c>
      <c r="F18" s="271">
        <v>1.04</v>
      </c>
      <c r="G18" s="283" t="s">
        <v>1287</v>
      </c>
    </row>
    <row r="19" spans="1:7" ht="22.5" customHeight="1" x14ac:dyDescent="0.3">
      <c r="A19" s="281" t="s">
        <v>547</v>
      </c>
      <c r="B19" s="271">
        <v>1.05</v>
      </c>
      <c r="C19" s="271">
        <v>1.0369999999999999</v>
      </c>
      <c r="D19" s="271">
        <v>1.044</v>
      </c>
      <c r="E19" s="271">
        <v>1.0329999999999999</v>
      </c>
      <c r="F19" s="271">
        <v>1.0389999999999999</v>
      </c>
      <c r="G19" s="283" t="s">
        <v>1282</v>
      </c>
    </row>
    <row r="20" spans="1:7" ht="22.5" customHeight="1" x14ac:dyDescent="0.3">
      <c r="A20" s="281" t="s">
        <v>548</v>
      </c>
      <c r="B20" s="271">
        <v>1.0169999999999999</v>
      </c>
      <c r="C20" s="271">
        <v>1.0129999999999999</v>
      </c>
      <c r="D20" s="271">
        <v>1.0149999999999999</v>
      </c>
      <c r="E20" s="271">
        <v>1.0129999999999999</v>
      </c>
      <c r="F20" s="271">
        <v>1.014</v>
      </c>
      <c r="G20" s="189" t="s">
        <v>1282</v>
      </c>
    </row>
    <row r="21" spans="1:7" ht="22.5" customHeight="1" x14ac:dyDescent="0.3">
      <c r="A21" s="281" t="s">
        <v>550</v>
      </c>
      <c r="B21" s="271">
        <v>1.0049999999999999</v>
      </c>
      <c r="C21" s="271">
        <v>1.004</v>
      </c>
      <c r="D21" s="271">
        <v>1.0049999999999999</v>
      </c>
      <c r="E21" s="271">
        <v>1.004</v>
      </c>
      <c r="F21" s="271">
        <v>1.004</v>
      </c>
      <c r="G21" s="189" t="s">
        <v>1282</v>
      </c>
    </row>
    <row r="22" spans="1:7" ht="12.45" customHeight="1" x14ac:dyDescent="0.3">
      <c r="A22" s="88" t="s">
        <v>480</v>
      </c>
      <c r="B22" s="88" t="s">
        <v>480</v>
      </c>
      <c r="C22" s="88" t="s">
        <v>480</v>
      </c>
      <c r="D22" s="88" t="s">
        <v>480</v>
      </c>
      <c r="E22" s="88" t="s">
        <v>480</v>
      </c>
      <c r="F22" s="88" t="s">
        <v>480</v>
      </c>
      <c r="G22" s="88" t="s">
        <v>480</v>
      </c>
    </row>
    <row r="23" spans="1:7" ht="12.45" customHeight="1" x14ac:dyDescent="0.3"/>
    <row r="24" spans="1:7" ht="22.5" customHeight="1" x14ac:dyDescent="0.3">
      <c r="A24" s="563" t="s">
        <v>295</v>
      </c>
      <c r="B24" s="563"/>
      <c r="C24" s="563"/>
      <c r="D24" s="563"/>
      <c r="E24" s="563"/>
      <c r="F24" s="563"/>
      <c r="G24" s="563"/>
    </row>
    <row r="25" spans="1:7" ht="22.5" customHeight="1" x14ac:dyDescent="0.3">
      <c r="A25" s="563" t="s">
        <v>11</v>
      </c>
      <c r="B25" s="563"/>
      <c r="C25" s="563"/>
      <c r="D25" s="563"/>
      <c r="E25" s="563"/>
      <c r="F25" s="563"/>
      <c r="G25" s="563"/>
    </row>
    <row r="26" spans="1:7" ht="33" customHeight="1" x14ac:dyDescent="0.3">
      <c r="A26" s="182" t="s">
        <v>10</v>
      </c>
      <c r="B26" s="182" t="s">
        <v>5</v>
      </c>
      <c r="C26" s="182" t="s">
        <v>6</v>
      </c>
      <c r="D26" s="182" t="s">
        <v>7</v>
      </c>
      <c r="E26" s="182" t="s">
        <v>8</v>
      </c>
      <c r="F26" s="182" t="s">
        <v>477</v>
      </c>
      <c r="G26" s="182" t="s">
        <v>9</v>
      </c>
    </row>
    <row r="27" spans="1:7" ht="22.5" customHeight="1" x14ac:dyDescent="0.3">
      <c r="A27" s="279"/>
      <c r="B27" s="186"/>
      <c r="C27" s="186"/>
      <c r="D27" s="186"/>
      <c r="E27" s="186"/>
      <c r="F27" s="186"/>
      <c r="G27" s="197"/>
    </row>
    <row r="28" spans="1:7" ht="12.75" customHeight="1" x14ac:dyDescent="0.3"/>
    <row r="29" spans="1:7" ht="22.5" customHeight="1" x14ac:dyDescent="0.3">
      <c r="A29" s="563" t="s">
        <v>295</v>
      </c>
      <c r="B29" s="563"/>
      <c r="C29" s="563"/>
      <c r="D29" s="563"/>
      <c r="E29" s="563"/>
      <c r="F29" s="563"/>
      <c r="G29" s="563"/>
    </row>
    <row r="30" spans="1:7" ht="22.5" customHeight="1" x14ac:dyDescent="0.3">
      <c r="A30" s="563" t="s">
        <v>12</v>
      </c>
      <c r="B30" s="563"/>
      <c r="C30" s="563"/>
      <c r="D30" s="563"/>
      <c r="E30" s="563"/>
      <c r="F30" s="563"/>
      <c r="G30" s="563"/>
    </row>
    <row r="31" spans="1:7" ht="33" customHeight="1" x14ac:dyDescent="0.3">
      <c r="A31" s="182" t="s">
        <v>10</v>
      </c>
      <c r="B31" s="182" t="s">
        <v>5</v>
      </c>
      <c r="C31" s="182" t="s">
        <v>6</v>
      </c>
      <c r="D31" s="182" t="s">
        <v>7</v>
      </c>
      <c r="E31" s="182" t="s">
        <v>8</v>
      </c>
      <c r="F31" s="182" t="s">
        <v>477</v>
      </c>
      <c r="G31" s="182" t="s">
        <v>9</v>
      </c>
    </row>
    <row r="32" spans="1:7" ht="22.5" customHeight="1" x14ac:dyDescent="0.3">
      <c r="A32" s="279"/>
      <c r="B32" s="186"/>
      <c r="C32" s="186"/>
      <c r="D32" s="186"/>
      <c r="E32" s="186"/>
      <c r="F32" s="186"/>
      <c r="G32" s="197"/>
    </row>
  </sheetData>
  <mergeCells count="10">
    <mergeCell ref="A2:F2"/>
    <mergeCell ref="A30:G30"/>
    <mergeCell ref="B10:F10"/>
    <mergeCell ref="A13:G13"/>
    <mergeCell ref="A14:G14"/>
    <mergeCell ref="A3:F3"/>
    <mergeCell ref="A4:A5"/>
    <mergeCell ref="A24:G24"/>
    <mergeCell ref="A25:G25"/>
    <mergeCell ref="A29:G29"/>
  </mergeCells>
  <hyperlinks>
    <hyperlink ref="A1" location="Overview!A1" display="Back to Overview" xr:uid="{00000000-0004-0000-2100-000000000000}"/>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I32"/>
  <sheetViews>
    <sheetView showGridLines="0" topLeftCell="A6" zoomScale="50" zoomScaleNormal="50" zoomScaleSheetLayoutView="100" workbookViewId="0">
      <selection activeCell="I15" sqref="I15"/>
    </sheetView>
  </sheetViews>
  <sheetFormatPr defaultColWidth="9.15234375" defaultRowHeight="12.45" x14ac:dyDescent="0.3"/>
  <cols>
    <col min="1" max="6" width="24" style="21" customWidth="1"/>
    <col min="7" max="7" width="9.15234375" style="21"/>
    <col min="8" max="8" width="10.53515625" style="21" bestFit="1" customWidth="1"/>
    <col min="9" max="9" width="14.53515625" style="21" customWidth="1"/>
    <col min="10" max="16384" width="9.15234375" style="21"/>
  </cols>
  <sheetData>
    <row r="1" spans="1:9" s="86" customFormat="1" ht="27.75" customHeight="1" x14ac:dyDescent="0.3">
      <c r="A1" s="32" t="s">
        <v>19</v>
      </c>
      <c r="B1" s="98"/>
      <c r="D1" s="98"/>
      <c r="E1" s="98"/>
      <c r="F1" s="98"/>
      <c r="G1" s="169"/>
      <c r="H1" s="87"/>
      <c r="I1" s="87"/>
    </row>
    <row r="2" spans="1:9" ht="40" customHeight="1" x14ac:dyDescent="0.3">
      <c r="A2" s="552" t="s">
        <v>561</v>
      </c>
      <c r="B2" s="552"/>
      <c r="C2" s="552"/>
      <c r="D2" s="552"/>
      <c r="E2" s="552"/>
      <c r="F2" s="552"/>
    </row>
    <row r="3" spans="1:9" ht="47.25" customHeight="1" x14ac:dyDescent="0.3">
      <c r="A3" s="434" t="str">
        <f>Overview!B4&amp;" - Illustrative LLFs in WPD South Wales Area (GSP Group_K) for year beginning "&amp;Overview!D4&amp;""</f>
        <v>Indigo Power Limited - Illustrative LLFs in WPD South Wales Area (GSP Group_K) for year beginning 1 April 2022</v>
      </c>
      <c r="B3" s="507"/>
      <c r="C3" s="507"/>
      <c r="D3" s="507"/>
      <c r="E3" s="508"/>
    </row>
    <row r="4" spans="1:9" ht="19.5" customHeight="1" x14ac:dyDescent="0.3">
      <c r="A4" s="564" t="s">
        <v>13</v>
      </c>
      <c r="B4" s="182" t="s">
        <v>5</v>
      </c>
      <c r="C4" s="182" t="s">
        <v>6</v>
      </c>
      <c r="D4" s="182" t="s">
        <v>7</v>
      </c>
      <c r="E4" s="182" t="s">
        <v>8</v>
      </c>
    </row>
    <row r="5" spans="1:9" ht="39" customHeight="1" x14ac:dyDescent="0.3">
      <c r="A5" s="565"/>
      <c r="B5" s="182"/>
      <c r="C5" s="182"/>
      <c r="D5" s="182"/>
      <c r="E5" s="182"/>
    </row>
    <row r="6" spans="1:9" ht="45" customHeight="1" x14ac:dyDescent="0.3">
      <c r="A6" s="256" t="s">
        <v>1248</v>
      </c>
      <c r="B6" s="243"/>
      <c r="C6" s="243"/>
      <c r="D6" s="13" t="s">
        <v>1255</v>
      </c>
      <c r="E6" s="13" t="s">
        <v>1256</v>
      </c>
    </row>
    <row r="7" spans="1:9" ht="45" customHeight="1" x14ac:dyDescent="0.3">
      <c r="A7" s="256" t="s">
        <v>1251</v>
      </c>
      <c r="B7" s="13" t="s">
        <v>1252</v>
      </c>
      <c r="C7" s="384" t="s">
        <v>1257</v>
      </c>
      <c r="D7" s="13" t="s">
        <v>1255</v>
      </c>
      <c r="E7" s="13" t="s">
        <v>1258</v>
      </c>
    </row>
    <row r="8" spans="1:9" ht="45" customHeight="1" x14ac:dyDescent="0.3">
      <c r="A8" s="256" t="s">
        <v>597</v>
      </c>
      <c r="B8" s="243"/>
      <c r="C8" s="243"/>
      <c r="D8" s="13" t="s">
        <v>1255</v>
      </c>
      <c r="E8" s="13" t="s">
        <v>1256</v>
      </c>
    </row>
    <row r="9" spans="1:9" ht="25.5" customHeight="1" x14ac:dyDescent="0.3">
      <c r="A9" s="257" t="s">
        <v>14</v>
      </c>
      <c r="B9" s="560" t="s">
        <v>15</v>
      </c>
      <c r="C9" s="561"/>
      <c r="D9" s="561"/>
      <c r="E9" s="562"/>
    </row>
    <row r="10" spans="1:9" ht="12.75" customHeight="1" x14ac:dyDescent="0.3">
      <c r="A10" s="192"/>
      <c r="B10" s="193"/>
      <c r="C10" s="193"/>
      <c r="D10" s="193"/>
      <c r="E10" s="193"/>
    </row>
    <row r="11" spans="1:9" ht="12.75" customHeight="1" x14ac:dyDescent="0.3">
      <c r="A11" s="194"/>
      <c r="B11" s="193"/>
      <c r="C11" s="193"/>
      <c r="D11" s="193"/>
      <c r="E11" s="193"/>
    </row>
    <row r="12" spans="1:9" ht="22.5" customHeight="1" x14ac:dyDescent="0.3">
      <c r="A12" s="478" t="s">
        <v>478</v>
      </c>
      <c r="B12" s="549"/>
      <c r="C12" s="549"/>
      <c r="D12" s="549"/>
      <c r="E12" s="549"/>
      <c r="F12" s="479"/>
    </row>
    <row r="13" spans="1:9" ht="22.5" customHeight="1" x14ac:dyDescent="0.3">
      <c r="A13" s="478" t="s">
        <v>4</v>
      </c>
      <c r="B13" s="549"/>
      <c r="C13" s="549"/>
      <c r="D13" s="549"/>
      <c r="E13" s="549"/>
      <c r="F13" s="479"/>
    </row>
    <row r="14" spans="1:9" ht="33" customHeight="1" x14ac:dyDescent="0.3">
      <c r="A14" s="182" t="s">
        <v>479</v>
      </c>
      <c r="B14" s="182" t="s">
        <v>5</v>
      </c>
      <c r="C14" s="182" t="s">
        <v>6</v>
      </c>
      <c r="D14" s="182" t="s">
        <v>7</v>
      </c>
      <c r="E14" s="182" t="s">
        <v>8</v>
      </c>
      <c r="F14" s="182" t="s">
        <v>9</v>
      </c>
      <c r="H14" s="52" t="s">
        <v>480</v>
      </c>
    </row>
    <row r="15" spans="1:9" ht="55" customHeight="1" x14ac:dyDescent="0.3">
      <c r="A15" s="267" t="s">
        <v>557</v>
      </c>
      <c r="B15" s="388"/>
      <c r="C15" s="388"/>
      <c r="D15" s="388"/>
      <c r="E15" s="388"/>
      <c r="F15" s="385" t="s">
        <v>1282</v>
      </c>
    </row>
    <row r="16" spans="1:9" ht="22.5" customHeight="1" x14ac:dyDescent="0.3">
      <c r="A16" s="267" t="s">
        <v>558</v>
      </c>
      <c r="B16" s="388"/>
      <c r="C16" s="388"/>
      <c r="D16" s="388"/>
      <c r="E16" s="388"/>
      <c r="F16" s="385" t="s">
        <v>1282</v>
      </c>
    </row>
    <row r="17" spans="1:6" ht="22.5" customHeight="1" x14ac:dyDescent="0.3">
      <c r="A17" s="267" t="s">
        <v>559</v>
      </c>
      <c r="B17" s="388"/>
      <c r="C17" s="388"/>
      <c r="D17" s="388"/>
      <c r="E17" s="388"/>
      <c r="F17" s="385" t="s">
        <v>1282</v>
      </c>
    </row>
    <row r="18" spans="1:6" ht="22.5" customHeight="1" x14ac:dyDescent="0.3">
      <c r="A18" s="267" t="s">
        <v>560</v>
      </c>
      <c r="B18" s="388"/>
      <c r="C18" s="388"/>
      <c r="D18" s="388"/>
      <c r="E18" s="388"/>
      <c r="F18" s="385" t="s">
        <v>1310</v>
      </c>
    </row>
    <row r="19" spans="1:6" ht="22.5" customHeight="1" x14ac:dyDescent="0.3">
      <c r="A19" s="267" t="s">
        <v>554</v>
      </c>
      <c r="B19" s="388"/>
      <c r="C19" s="388"/>
      <c r="D19" s="388"/>
      <c r="E19" s="388"/>
      <c r="F19" s="385" t="s">
        <v>1282</v>
      </c>
    </row>
    <row r="20" spans="1:6" ht="22.5" customHeight="1" x14ac:dyDescent="0.3">
      <c r="A20" s="267" t="s">
        <v>553</v>
      </c>
      <c r="B20" s="388"/>
      <c r="C20" s="388"/>
      <c r="D20" s="388"/>
      <c r="E20" s="388"/>
      <c r="F20" s="387" t="s">
        <v>1311</v>
      </c>
    </row>
    <row r="21" spans="1:6" ht="22.5" customHeight="1" x14ac:dyDescent="0.3">
      <c r="A21" s="267" t="s">
        <v>552</v>
      </c>
      <c r="B21" s="388"/>
      <c r="C21" s="388"/>
      <c r="D21" s="388"/>
      <c r="E21" s="388"/>
      <c r="F21" s="387" t="s">
        <v>1282</v>
      </c>
    </row>
    <row r="22" spans="1:6" ht="24.45" customHeight="1" x14ac:dyDescent="0.3">
      <c r="A22" s="267" t="s">
        <v>551</v>
      </c>
      <c r="B22" s="388"/>
      <c r="C22" s="388"/>
      <c r="D22" s="388"/>
      <c r="E22" s="388"/>
      <c r="F22" s="387" t="s">
        <v>1312</v>
      </c>
    </row>
    <row r="23" spans="1:6" ht="12.75" customHeight="1" x14ac:dyDescent="0.3"/>
    <row r="24" spans="1:6" ht="22.5" customHeight="1" x14ac:dyDescent="0.3">
      <c r="A24" s="478" t="s">
        <v>295</v>
      </c>
      <c r="B24" s="549"/>
      <c r="C24" s="549"/>
      <c r="D24" s="549"/>
      <c r="E24" s="549"/>
      <c r="F24" s="479"/>
    </row>
    <row r="25" spans="1:6" ht="22.5" customHeight="1" x14ac:dyDescent="0.3">
      <c r="A25" s="478" t="s">
        <v>11</v>
      </c>
      <c r="B25" s="549"/>
      <c r="C25" s="549"/>
      <c r="D25" s="549"/>
      <c r="E25" s="549"/>
      <c r="F25" s="479"/>
    </row>
    <row r="26" spans="1:6" ht="33" customHeight="1" x14ac:dyDescent="0.3">
      <c r="A26" s="182" t="s">
        <v>10</v>
      </c>
      <c r="B26" s="182" t="s">
        <v>5</v>
      </c>
      <c r="C26" s="182" t="s">
        <v>6</v>
      </c>
      <c r="D26" s="182" t="s">
        <v>7</v>
      </c>
      <c r="E26" s="182" t="s">
        <v>8</v>
      </c>
      <c r="F26" s="182" t="s">
        <v>9</v>
      </c>
    </row>
    <row r="27" spans="1:6" ht="22.5" customHeight="1" x14ac:dyDescent="0.3">
      <c r="A27" s="196"/>
      <c r="B27" s="186"/>
      <c r="C27" s="186"/>
      <c r="D27" s="186"/>
      <c r="E27" s="186"/>
      <c r="F27" s="197"/>
    </row>
    <row r="28" spans="1:6" ht="12.75" customHeight="1" x14ac:dyDescent="0.3"/>
    <row r="29" spans="1:6" ht="22.5" customHeight="1" x14ac:dyDescent="0.3">
      <c r="A29" s="478" t="s">
        <v>295</v>
      </c>
      <c r="B29" s="549"/>
      <c r="C29" s="549"/>
      <c r="D29" s="549"/>
      <c r="E29" s="549"/>
      <c r="F29" s="479"/>
    </row>
    <row r="30" spans="1:6" ht="22.5" customHeight="1" x14ac:dyDescent="0.3">
      <c r="A30" s="478" t="s">
        <v>12</v>
      </c>
      <c r="B30" s="549"/>
      <c r="C30" s="549"/>
      <c r="D30" s="549"/>
      <c r="E30" s="549"/>
      <c r="F30" s="479"/>
    </row>
    <row r="31" spans="1:6" ht="33" customHeight="1" x14ac:dyDescent="0.3">
      <c r="A31" s="182" t="s">
        <v>10</v>
      </c>
      <c r="B31" s="182" t="s">
        <v>5</v>
      </c>
      <c r="C31" s="182" t="s">
        <v>6</v>
      </c>
      <c r="D31" s="182" t="s">
        <v>7</v>
      </c>
      <c r="E31" s="182" t="s">
        <v>8</v>
      </c>
      <c r="F31" s="182" t="s">
        <v>9</v>
      </c>
    </row>
    <row r="32" spans="1:6" ht="22.5" customHeight="1" x14ac:dyDescent="0.3">
      <c r="A32" s="195"/>
      <c r="B32" s="186"/>
      <c r="C32" s="186"/>
      <c r="D32" s="186"/>
      <c r="E32" s="186"/>
      <c r="F32" s="197"/>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2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pageSetUpPr fitToPage="1"/>
  </sheetPr>
  <dimension ref="A1:I32"/>
  <sheetViews>
    <sheetView showGridLines="0" topLeftCell="A5" zoomScale="50" zoomScaleNormal="50" zoomScaleSheetLayoutView="100" workbookViewId="0">
      <selection activeCell="I16" sqref="I16"/>
    </sheetView>
  </sheetViews>
  <sheetFormatPr defaultColWidth="9.15234375" defaultRowHeight="12.45" x14ac:dyDescent="0.3"/>
  <cols>
    <col min="1" max="6" width="24" style="21" customWidth="1"/>
    <col min="7" max="7" width="9.15234375" style="21"/>
    <col min="8" max="8" width="10.53515625" style="21" bestFit="1" customWidth="1"/>
    <col min="9" max="9" width="14.53515625" style="21" customWidth="1"/>
    <col min="10" max="16384" width="9.15234375" style="21"/>
  </cols>
  <sheetData>
    <row r="1" spans="1:9" s="86" customFormat="1" ht="27.75" customHeight="1" x14ac:dyDescent="0.3">
      <c r="A1" s="32" t="s">
        <v>19</v>
      </c>
      <c r="B1" s="98"/>
      <c r="D1" s="98"/>
      <c r="E1" s="98"/>
      <c r="F1" s="98"/>
      <c r="G1" s="169"/>
      <c r="H1" s="87"/>
      <c r="I1" s="87"/>
    </row>
    <row r="2" spans="1:9" ht="40" customHeight="1" x14ac:dyDescent="0.3">
      <c r="A2" s="552" t="s">
        <v>561</v>
      </c>
      <c r="B2" s="552"/>
      <c r="C2" s="552"/>
      <c r="D2" s="552"/>
      <c r="E2" s="552"/>
      <c r="F2" s="552"/>
    </row>
    <row r="3" spans="1:9" ht="47.25" customHeight="1" x14ac:dyDescent="0.3">
      <c r="A3" s="434" t="str">
        <f>Overview!B4&amp;" - Illustrative LLFs in WPD South West Area (GSP Group_L) for year beginning "&amp;Overview!D4&amp;""</f>
        <v>Indigo Power Limited - Illustrative LLFs in WPD South West Area (GSP Group_L) for year beginning 1 April 2022</v>
      </c>
      <c r="B3" s="507"/>
      <c r="C3" s="507"/>
      <c r="D3" s="507"/>
      <c r="E3" s="508"/>
    </row>
    <row r="4" spans="1:9" ht="19.5" customHeight="1" x14ac:dyDescent="0.3">
      <c r="A4" s="564" t="s">
        <v>13</v>
      </c>
      <c r="B4" s="182" t="s">
        <v>5</v>
      </c>
      <c r="C4" s="182" t="s">
        <v>6</v>
      </c>
      <c r="D4" s="182" t="s">
        <v>7</v>
      </c>
      <c r="E4" s="182" t="s">
        <v>8</v>
      </c>
    </row>
    <row r="5" spans="1:9" ht="42.75" customHeight="1" x14ac:dyDescent="0.3">
      <c r="A5" s="565"/>
      <c r="B5" s="182"/>
      <c r="C5" s="182"/>
      <c r="D5" s="182"/>
      <c r="E5" s="182"/>
    </row>
    <row r="6" spans="1:9" ht="45" customHeight="1" x14ac:dyDescent="0.3">
      <c r="A6" s="392" t="s">
        <v>1248</v>
      </c>
      <c r="B6" s="393"/>
      <c r="C6" s="393"/>
      <c r="D6" s="394" t="s">
        <v>1259</v>
      </c>
      <c r="E6" s="394" t="s">
        <v>1260</v>
      </c>
    </row>
    <row r="7" spans="1:9" ht="45" customHeight="1" x14ac:dyDescent="0.3">
      <c r="A7" s="392" t="s">
        <v>1251</v>
      </c>
      <c r="B7" s="394" t="s">
        <v>465</v>
      </c>
      <c r="C7" s="395" t="s">
        <v>1261</v>
      </c>
      <c r="D7" s="394" t="s">
        <v>1259</v>
      </c>
      <c r="E7" s="394" t="s">
        <v>1262</v>
      </c>
    </row>
    <row r="8" spans="1:9" ht="45" customHeight="1" x14ac:dyDescent="0.3">
      <c r="A8" s="392" t="s">
        <v>597</v>
      </c>
      <c r="B8" s="393"/>
      <c r="C8" s="393"/>
      <c r="D8" s="394" t="s">
        <v>1259</v>
      </c>
      <c r="E8" s="394" t="s">
        <v>1260</v>
      </c>
    </row>
    <row r="9" spans="1:9" ht="25.5" customHeight="1" x14ac:dyDescent="0.3">
      <c r="A9" s="396" t="s">
        <v>14</v>
      </c>
      <c r="B9" s="578" t="s">
        <v>15</v>
      </c>
      <c r="C9" s="579"/>
      <c r="D9" s="579"/>
      <c r="E9" s="580"/>
    </row>
    <row r="10" spans="1:9" ht="12.75" customHeight="1" x14ac:dyDescent="0.3">
      <c r="A10" s="192"/>
      <c r="B10" s="193"/>
      <c r="C10" s="193"/>
      <c r="D10" s="193"/>
      <c r="E10" s="193"/>
    </row>
    <row r="11" spans="1:9" ht="12.75" customHeight="1" x14ac:dyDescent="0.3">
      <c r="A11" s="194"/>
      <c r="B11" s="193"/>
      <c r="C11" s="193"/>
      <c r="D11" s="193"/>
      <c r="E11" s="193"/>
    </row>
    <row r="12" spans="1:9" ht="22.5" customHeight="1" x14ac:dyDescent="0.3">
      <c r="A12" s="478" t="s">
        <v>478</v>
      </c>
      <c r="B12" s="549"/>
      <c r="C12" s="549"/>
      <c r="D12" s="549"/>
      <c r="E12" s="549"/>
      <c r="F12" s="479"/>
    </row>
    <row r="13" spans="1:9" ht="22.5" customHeight="1" x14ac:dyDescent="0.3">
      <c r="A13" s="478" t="s">
        <v>4</v>
      </c>
      <c r="B13" s="549"/>
      <c r="C13" s="549"/>
      <c r="D13" s="549"/>
      <c r="E13" s="549"/>
      <c r="F13" s="479"/>
    </row>
    <row r="14" spans="1:9" ht="33" customHeight="1" x14ac:dyDescent="0.3">
      <c r="A14" s="182" t="s">
        <v>479</v>
      </c>
      <c r="B14" s="182" t="s">
        <v>5</v>
      </c>
      <c r="C14" s="182" t="s">
        <v>6</v>
      </c>
      <c r="D14" s="182" t="s">
        <v>7</v>
      </c>
      <c r="E14" s="182" t="s">
        <v>8</v>
      </c>
      <c r="F14" s="182" t="s">
        <v>9</v>
      </c>
      <c r="H14" s="52" t="s">
        <v>480</v>
      </c>
    </row>
    <row r="15" spans="1:9" ht="30" customHeight="1" x14ac:dyDescent="0.3">
      <c r="A15" s="397" t="s">
        <v>557</v>
      </c>
      <c r="B15" s="399"/>
      <c r="C15" s="399"/>
      <c r="D15" s="399"/>
      <c r="E15" s="399"/>
      <c r="F15" s="398" t="s">
        <v>1282</v>
      </c>
    </row>
    <row r="16" spans="1:9" ht="22.5" customHeight="1" x14ac:dyDescent="0.3">
      <c r="A16" s="397" t="s">
        <v>558</v>
      </c>
      <c r="B16" s="399"/>
      <c r="C16" s="399"/>
      <c r="D16" s="399"/>
      <c r="E16" s="399"/>
      <c r="F16" s="398" t="s">
        <v>1282</v>
      </c>
    </row>
    <row r="17" spans="1:7" ht="22.5" customHeight="1" x14ac:dyDescent="0.3">
      <c r="A17" s="397" t="s">
        <v>559</v>
      </c>
      <c r="B17" s="399"/>
      <c r="C17" s="399"/>
      <c r="D17" s="399"/>
      <c r="E17" s="399"/>
      <c r="F17" s="398" t="s">
        <v>1282</v>
      </c>
    </row>
    <row r="18" spans="1:7" ht="22.5" customHeight="1" x14ac:dyDescent="0.3">
      <c r="A18" s="397" t="s">
        <v>560</v>
      </c>
      <c r="B18" s="399"/>
      <c r="C18" s="399"/>
      <c r="D18" s="399"/>
      <c r="E18" s="399"/>
      <c r="F18" s="398" t="s">
        <v>1313</v>
      </c>
    </row>
    <row r="19" spans="1:7" ht="22.5" customHeight="1" x14ac:dyDescent="0.3">
      <c r="A19" s="397" t="s">
        <v>554</v>
      </c>
      <c r="B19" s="399"/>
      <c r="C19" s="399"/>
      <c r="D19" s="399"/>
      <c r="E19" s="399"/>
      <c r="F19" s="398" t="s">
        <v>1282</v>
      </c>
      <c r="G19" s="285">
        <v>4</v>
      </c>
    </row>
    <row r="20" spans="1:7" ht="22.5" customHeight="1" x14ac:dyDescent="0.3">
      <c r="A20" s="397" t="s">
        <v>553</v>
      </c>
      <c r="B20" s="399"/>
      <c r="C20" s="399"/>
      <c r="D20" s="399"/>
      <c r="E20" s="399"/>
      <c r="F20" s="398" t="s">
        <v>1314</v>
      </c>
      <c r="G20" s="285">
        <v>3</v>
      </c>
    </row>
    <row r="21" spans="1:7" ht="22.5" customHeight="1" x14ac:dyDescent="0.3">
      <c r="A21" s="397" t="s">
        <v>552</v>
      </c>
      <c r="B21" s="399"/>
      <c r="C21" s="399"/>
      <c r="D21" s="399"/>
      <c r="E21" s="399"/>
      <c r="F21" s="398" t="s">
        <v>1282</v>
      </c>
      <c r="G21" s="285">
        <v>2</v>
      </c>
    </row>
    <row r="22" spans="1:7" ht="276.89999999999998" x14ac:dyDescent="0.3">
      <c r="A22" s="397" t="s">
        <v>551</v>
      </c>
      <c r="B22" s="399"/>
      <c r="C22" s="399"/>
      <c r="D22" s="399"/>
      <c r="E22" s="399"/>
      <c r="F22" s="398" t="s">
        <v>1315</v>
      </c>
      <c r="G22" s="285">
        <v>1</v>
      </c>
    </row>
    <row r="23" spans="1:7" ht="12.75" customHeight="1" x14ac:dyDescent="0.3"/>
    <row r="24" spans="1:7" ht="22.5" customHeight="1" x14ac:dyDescent="0.3">
      <c r="A24" s="478" t="s">
        <v>295</v>
      </c>
      <c r="B24" s="549"/>
      <c r="C24" s="549"/>
      <c r="D24" s="549"/>
      <c r="E24" s="549"/>
      <c r="F24" s="479"/>
    </row>
    <row r="25" spans="1:7" ht="22.5" customHeight="1" x14ac:dyDescent="0.3">
      <c r="A25" s="478" t="s">
        <v>11</v>
      </c>
      <c r="B25" s="549"/>
      <c r="C25" s="549"/>
      <c r="D25" s="549"/>
      <c r="E25" s="549"/>
      <c r="F25" s="479"/>
    </row>
    <row r="26" spans="1:7" ht="33" customHeight="1" x14ac:dyDescent="0.3">
      <c r="A26" s="182" t="s">
        <v>10</v>
      </c>
      <c r="B26" s="182" t="s">
        <v>5</v>
      </c>
      <c r="C26" s="182" t="s">
        <v>6</v>
      </c>
      <c r="D26" s="182" t="s">
        <v>7</v>
      </c>
      <c r="E26" s="182" t="s">
        <v>8</v>
      </c>
      <c r="F26" s="182" t="s">
        <v>9</v>
      </c>
    </row>
    <row r="27" spans="1:7" ht="22.5" customHeight="1" x14ac:dyDescent="0.3">
      <c r="A27" s="196"/>
      <c r="B27" s="186"/>
      <c r="C27" s="186"/>
      <c r="D27" s="186"/>
      <c r="E27" s="186"/>
      <c r="F27" s="197"/>
    </row>
    <row r="28" spans="1:7" ht="12.75" customHeight="1" x14ac:dyDescent="0.3"/>
    <row r="29" spans="1:7" ht="22.5" customHeight="1" x14ac:dyDescent="0.3">
      <c r="A29" s="478" t="s">
        <v>295</v>
      </c>
      <c r="B29" s="549"/>
      <c r="C29" s="549"/>
      <c r="D29" s="549"/>
      <c r="E29" s="549"/>
      <c r="F29" s="479"/>
    </row>
    <row r="30" spans="1:7" ht="22.5" customHeight="1" x14ac:dyDescent="0.3">
      <c r="A30" s="478" t="s">
        <v>12</v>
      </c>
      <c r="B30" s="549"/>
      <c r="C30" s="549"/>
      <c r="D30" s="549"/>
      <c r="E30" s="549"/>
      <c r="F30" s="479"/>
    </row>
    <row r="31" spans="1:7" ht="33" customHeight="1" x14ac:dyDescent="0.3">
      <c r="A31" s="182" t="s">
        <v>10</v>
      </c>
      <c r="B31" s="182" t="s">
        <v>5</v>
      </c>
      <c r="C31" s="182" t="s">
        <v>6</v>
      </c>
      <c r="D31" s="182" t="s">
        <v>7</v>
      </c>
      <c r="E31" s="182" t="s">
        <v>8</v>
      </c>
      <c r="F31" s="182" t="s">
        <v>9</v>
      </c>
    </row>
    <row r="32" spans="1:7" ht="22.5" customHeight="1" x14ac:dyDescent="0.3">
      <c r="A32" s="196"/>
      <c r="B32" s="186"/>
      <c r="C32" s="186"/>
      <c r="D32" s="186"/>
      <c r="E32" s="186"/>
      <c r="F32" s="197"/>
    </row>
  </sheetData>
  <mergeCells count="10">
    <mergeCell ref="A2:F2"/>
    <mergeCell ref="A24:F24"/>
    <mergeCell ref="A25:F25"/>
    <mergeCell ref="A29:F29"/>
    <mergeCell ref="A30:F30"/>
    <mergeCell ref="A3:E3"/>
    <mergeCell ref="A4:A5"/>
    <mergeCell ref="A12:F12"/>
    <mergeCell ref="A13:F13"/>
    <mergeCell ref="B9:E9"/>
  </mergeCells>
  <hyperlinks>
    <hyperlink ref="A1" location="Overview!A1" display="Back to Overview" xr:uid="{00000000-0004-0000-23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pageSetUpPr fitToPage="1"/>
  </sheetPr>
  <dimension ref="A1:G33"/>
  <sheetViews>
    <sheetView showGridLines="0" topLeftCell="A6" zoomScale="50" zoomScaleNormal="50" zoomScaleSheetLayoutView="100" workbookViewId="0">
      <selection activeCell="B16" sqref="B16:F21"/>
    </sheetView>
  </sheetViews>
  <sheetFormatPr defaultColWidth="9.15234375" defaultRowHeight="12.45" x14ac:dyDescent="0.3"/>
  <cols>
    <col min="1" max="6" width="24" style="21" customWidth="1"/>
    <col min="7" max="16384" width="9.15234375" style="21"/>
  </cols>
  <sheetData>
    <row r="1" spans="1:7" ht="27.75" customHeight="1" x14ac:dyDescent="0.3">
      <c r="A1" s="180" t="s">
        <v>19</v>
      </c>
    </row>
    <row r="2" spans="1:7" ht="40" customHeight="1" x14ac:dyDescent="0.3">
      <c r="A2" s="552" t="s">
        <v>561</v>
      </c>
      <c r="B2" s="552"/>
      <c r="C2" s="552"/>
      <c r="D2" s="552"/>
      <c r="E2" s="552"/>
      <c r="F2" s="552"/>
    </row>
    <row r="3" spans="1:7" ht="47.25" customHeight="1" x14ac:dyDescent="0.3">
      <c r="A3" s="434" t="str">
        <f>Overview!B4&amp;" - Illustrative LLFs in NPG Yorkshire Area (GSP Group_M) for year beginning "&amp;Overview!D4&amp;""</f>
        <v>Indigo Power Limited - Illustrative LLFs in NPG Yorkshire Area (GSP Group_M) for year beginning 1 April 2022</v>
      </c>
      <c r="B3" s="507"/>
      <c r="C3" s="507"/>
      <c r="D3" s="507"/>
      <c r="E3" s="508"/>
    </row>
    <row r="4" spans="1:7" ht="19.5" customHeight="1" x14ac:dyDescent="0.3">
      <c r="A4" s="564" t="s">
        <v>13</v>
      </c>
      <c r="B4" s="182" t="s">
        <v>5</v>
      </c>
      <c r="C4" s="182" t="s">
        <v>6</v>
      </c>
      <c r="D4" s="182" t="s">
        <v>7</v>
      </c>
      <c r="E4" s="182" t="s">
        <v>8</v>
      </c>
    </row>
    <row r="5" spans="1:7" ht="37.5" customHeight="1" x14ac:dyDescent="0.3">
      <c r="A5" s="565"/>
      <c r="B5" s="182"/>
      <c r="C5" s="182"/>
      <c r="D5" s="182"/>
      <c r="E5" s="182"/>
    </row>
    <row r="6" spans="1:7" ht="45" customHeight="1" x14ac:dyDescent="0.3">
      <c r="A6" s="407" t="s">
        <v>1273</v>
      </c>
      <c r="B6" s="402">
        <v>0</v>
      </c>
      <c r="C6" s="402">
        <v>0</v>
      </c>
      <c r="D6" s="408" t="s">
        <v>1274</v>
      </c>
      <c r="E6" s="408" t="s">
        <v>1275</v>
      </c>
    </row>
    <row r="7" spans="1:7" ht="45" customHeight="1" x14ac:dyDescent="0.3">
      <c r="A7" s="407" t="s">
        <v>1276</v>
      </c>
      <c r="B7" s="408" t="s">
        <v>1252</v>
      </c>
      <c r="C7" s="408" t="s">
        <v>1277</v>
      </c>
      <c r="D7" s="408" t="s">
        <v>1274</v>
      </c>
      <c r="E7" s="408" t="s">
        <v>1278</v>
      </c>
    </row>
    <row r="8" spans="1:7" ht="45" customHeight="1" x14ac:dyDescent="0.3">
      <c r="A8" s="407" t="s">
        <v>1279</v>
      </c>
      <c r="B8" s="402">
        <v>0</v>
      </c>
      <c r="C8" s="402">
        <v>0</v>
      </c>
      <c r="D8" s="408" t="s">
        <v>1274</v>
      </c>
      <c r="E8" s="408" t="s">
        <v>1275</v>
      </c>
    </row>
    <row r="9" spans="1:7" ht="45" customHeight="1" x14ac:dyDescent="0.3">
      <c r="A9" s="407" t="s">
        <v>1280</v>
      </c>
      <c r="B9" s="402">
        <v>0</v>
      </c>
      <c r="C9" s="402">
        <v>0</v>
      </c>
      <c r="D9" s="408" t="s">
        <v>1274</v>
      </c>
      <c r="E9" s="408" t="s">
        <v>1275</v>
      </c>
      <c r="F9" s="21" t="s">
        <v>480</v>
      </c>
    </row>
    <row r="10" spans="1:7" ht="21.75" customHeight="1" x14ac:dyDescent="0.3">
      <c r="A10" s="400" t="s">
        <v>14</v>
      </c>
      <c r="B10" s="581" t="s">
        <v>15</v>
      </c>
      <c r="C10" s="581"/>
      <c r="D10" s="581"/>
      <c r="E10" s="581"/>
      <c r="F10" s="23" t="s">
        <v>480</v>
      </c>
    </row>
    <row r="11" spans="1:7" ht="12.75" customHeight="1" x14ac:dyDescent="0.3">
      <c r="A11" s="192"/>
      <c r="B11" s="193"/>
      <c r="C11" s="193"/>
      <c r="D11" s="193"/>
      <c r="E11" s="193"/>
      <c r="F11" s="21" t="s">
        <v>1263</v>
      </c>
    </row>
    <row r="12" spans="1:7" ht="12.75" customHeight="1" x14ac:dyDescent="0.3">
      <c r="B12" s="193"/>
      <c r="C12" s="193"/>
      <c r="D12" s="193"/>
      <c r="E12" s="193"/>
    </row>
    <row r="13" spans="1:7" ht="22.5" customHeight="1" x14ac:dyDescent="0.3">
      <c r="A13" s="478" t="s">
        <v>293</v>
      </c>
      <c r="B13" s="549"/>
      <c r="C13" s="549"/>
      <c r="D13" s="549"/>
      <c r="E13" s="549"/>
      <c r="F13" s="479"/>
    </row>
    <row r="14" spans="1:7" ht="22.5" customHeight="1" x14ac:dyDescent="0.3">
      <c r="A14" s="478" t="s">
        <v>4</v>
      </c>
      <c r="B14" s="549"/>
      <c r="C14" s="549"/>
      <c r="D14" s="549"/>
      <c r="E14" s="549"/>
      <c r="F14" s="479"/>
    </row>
    <row r="15" spans="1:7" ht="33" customHeight="1" x14ac:dyDescent="0.3">
      <c r="A15" s="182" t="s">
        <v>294</v>
      </c>
      <c r="B15" s="182" t="s">
        <v>5</v>
      </c>
      <c r="C15" s="182" t="s">
        <v>6</v>
      </c>
      <c r="D15" s="182" t="s">
        <v>7</v>
      </c>
      <c r="E15" s="182" t="s">
        <v>8</v>
      </c>
      <c r="F15" s="182" t="s">
        <v>9</v>
      </c>
    </row>
    <row r="16" spans="1:7" ht="108" customHeight="1" x14ac:dyDescent="0.3">
      <c r="A16" s="405" t="s">
        <v>551</v>
      </c>
      <c r="B16" s="406">
        <v>1.121</v>
      </c>
      <c r="C16" s="406">
        <v>1.1100000000000001</v>
      </c>
      <c r="D16" s="406">
        <v>1.0840000000000001</v>
      </c>
      <c r="E16" s="406">
        <v>1.0960000000000001</v>
      </c>
      <c r="F16" s="404" t="s">
        <v>1316</v>
      </c>
      <c r="G16" s="285" t="s">
        <v>1263</v>
      </c>
    </row>
    <row r="17" spans="1:7" ht="22.5" customHeight="1" x14ac:dyDescent="0.3">
      <c r="A17" s="405" t="s">
        <v>552</v>
      </c>
      <c r="B17" s="406">
        <v>1.0429999999999999</v>
      </c>
      <c r="C17" s="406">
        <v>1.0429999999999999</v>
      </c>
      <c r="D17" s="406">
        <v>1.046</v>
      </c>
      <c r="E17" s="406">
        <v>1.0429999999999999</v>
      </c>
      <c r="F17" s="404" t="s">
        <v>1282</v>
      </c>
      <c r="G17" s="285">
        <v>2</v>
      </c>
    </row>
    <row r="18" spans="1:7" ht="22.5" customHeight="1" x14ac:dyDescent="0.3">
      <c r="A18" s="405" t="s">
        <v>553</v>
      </c>
      <c r="B18" s="406">
        <v>1.028</v>
      </c>
      <c r="C18" s="406">
        <v>1.0269999999999999</v>
      </c>
      <c r="D18" s="406">
        <v>1.022</v>
      </c>
      <c r="E18" s="406">
        <v>1.024</v>
      </c>
      <c r="F18" s="404" t="s">
        <v>1317</v>
      </c>
      <c r="G18" s="285">
        <v>3</v>
      </c>
    </row>
    <row r="19" spans="1:7" ht="22.5" customHeight="1" x14ac:dyDescent="0.3">
      <c r="A19" s="405" t="s">
        <v>554</v>
      </c>
      <c r="B19" s="406">
        <v>1.018</v>
      </c>
      <c r="C19" s="406">
        <v>1.018</v>
      </c>
      <c r="D19" s="406">
        <v>1.016</v>
      </c>
      <c r="E19" s="406">
        <v>1.0169999999999999</v>
      </c>
      <c r="F19" s="404" t="s">
        <v>1282</v>
      </c>
      <c r="G19" s="285">
        <v>4</v>
      </c>
    </row>
    <row r="20" spans="1:7" ht="30" customHeight="1" x14ac:dyDescent="0.3">
      <c r="A20" s="405" t="s">
        <v>555</v>
      </c>
      <c r="B20" s="406">
        <v>1.012</v>
      </c>
      <c r="C20" s="406">
        <v>1.012</v>
      </c>
      <c r="D20" s="406">
        <v>1.0089999999999999</v>
      </c>
      <c r="E20" s="406">
        <v>1.0109999999999999</v>
      </c>
      <c r="F20" s="404" t="s">
        <v>1282</v>
      </c>
      <c r="G20" s="285"/>
    </row>
    <row r="21" spans="1:7" ht="30" customHeight="1" x14ac:dyDescent="0.3">
      <c r="A21" s="405" t="s">
        <v>556</v>
      </c>
      <c r="B21" s="406">
        <v>1.012</v>
      </c>
      <c r="C21" s="406">
        <v>1.012</v>
      </c>
      <c r="D21" s="406">
        <v>1.0089999999999999</v>
      </c>
      <c r="E21" s="406">
        <v>1.0109999999999999</v>
      </c>
      <c r="F21" s="404" t="s">
        <v>1282</v>
      </c>
    </row>
    <row r="22" spans="1:7" ht="12.75" customHeight="1" x14ac:dyDescent="0.3"/>
    <row r="23" spans="1:7" ht="22.5" customHeight="1" x14ac:dyDescent="0.3">
      <c r="A23" s="478" t="s">
        <v>295</v>
      </c>
      <c r="B23" s="549"/>
      <c r="C23" s="549"/>
      <c r="D23" s="549"/>
      <c r="E23" s="549"/>
      <c r="F23" s="479"/>
    </row>
    <row r="24" spans="1:7" ht="22.5" customHeight="1" x14ac:dyDescent="0.3">
      <c r="A24" s="478" t="s">
        <v>11</v>
      </c>
      <c r="B24" s="549"/>
      <c r="C24" s="549"/>
      <c r="D24" s="549"/>
      <c r="E24" s="549"/>
      <c r="F24" s="479"/>
    </row>
    <row r="25" spans="1:7" ht="33" customHeight="1" x14ac:dyDescent="0.3">
      <c r="A25" s="182" t="s">
        <v>10</v>
      </c>
      <c r="B25" s="182" t="s">
        <v>5</v>
      </c>
      <c r="C25" s="182" t="s">
        <v>6</v>
      </c>
      <c r="D25" s="182" t="s">
        <v>7</v>
      </c>
      <c r="E25" s="182" t="s">
        <v>8</v>
      </c>
      <c r="F25" s="182" t="s">
        <v>9</v>
      </c>
    </row>
    <row r="26" spans="1:7" ht="22.5" customHeight="1" x14ac:dyDescent="0.3">
      <c r="A26" s="201"/>
      <c r="B26" s="204"/>
      <c r="C26" s="204"/>
      <c r="D26" s="204"/>
      <c r="E26" s="204"/>
      <c r="F26" s="201"/>
    </row>
    <row r="27" spans="1:7" ht="12.75" customHeight="1" x14ac:dyDescent="0.3">
      <c r="A27" s="201"/>
    </row>
    <row r="28" spans="1:7" ht="22.5" customHeight="1" x14ac:dyDescent="0.3">
      <c r="A28" s="478" t="s">
        <v>295</v>
      </c>
      <c r="B28" s="549"/>
      <c r="C28" s="549"/>
      <c r="D28" s="549"/>
      <c r="E28" s="549"/>
      <c r="F28" s="479"/>
    </row>
    <row r="29" spans="1:7" ht="22.5" customHeight="1" x14ac:dyDescent="0.3">
      <c r="A29" s="478" t="s">
        <v>12</v>
      </c>
      <c r="B29" s="549"/>
      <c r="C29" s="549"/>
      <c r="D29" s="549"/>
      <c r="E29" s="549"/>
      <c r="F29" s="479"/>
    </row>
    <row r="30" spans="1:7" ht="33" customHeight="1" x14ac:dyDescent="0.3">
      <c r="A30" s="182" t="s">
        <v>10</v>
      </c>
      <c r="B30" s="182" t="s">
        <v>5</v>
      </c>
      <c r="C30" s="182" t="s">
        <v>6</v>
      </c>
      <c r="D30" s="182" t="s">
        <v>7</v>
      </c>
      <c r="E30" s="182" t="s">
        <v>8</v>
      </c>
      <c r="F30" s="182" t="s">
        <v>9</v>
      </c>
    </row>
    <row r="31" spans="1:7" ht="22.5" customHeight="1" x14ac:dyDescent="0.3">
      <c r="A31" s="96"/>
      <c r="B31" s="186"/>
      <c r="C31" s="186"/>
      <c r="D31" s="186"/>
      <c r="E31" s="186"/>
      <c r="F31" s="205"/>
    </row>
    <row r="32" spans="1:7" x14ac:dyDescent="0.3">
      <c r="A32" s="206"/>
      <c r="B32" s="199"/>
      <c r="C32" s="199"/>
      <c r="D32" s="199"/>
      <c r="E32" s="199"/>
      <c r="F32" s="181"/>
    </row>
    <row r="33" spans="1:6" x14ac:dyDescent="0.3">
      <c r="A33" s="206"/>
      <c r="B33" s="199"/>
      <c r="C33" s="199"/>
      <c r="D33" s="199"/>
      <c r="E33" s="199"/>
      <c r="F33" s="181"/>
    </row>
  </sheetData>
  <mergeCells count="10">
    <mergeCell ref="A2:F2"/>
    <mergeCell ref="A23:F23"/>
    <mergeCell ref="A24:F24"/>
    <mergeCell ref="A28:F28"/>
    <mergeCell ref="A29:F29"/>
    <mergeCell ref="A3:E3"/>
    <mergeCell ref="A4:A5"/>
    <mergeCell ref="A13:F13"/>
    <mergeCell ref="A14:F14"/>
    <mergeCell ref="B10:E10"/>
  </mergeCells>
  <hyperlinks>
    <hyperlink ref="A1" display="Back to Overview" xr:uid="{00000000-0004-0000-2400-000000000000}"/>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codeName="Sheet46">
    <pageSetUpPr fitToPage="1"/>
  </sheetPr>
  <dimension ref="A1:I32"/>
  <sheetViews>
    <sheetView showGridLines="0" topLeftCell="A10" zoomScale="50" zoomScaleNormal="50" zoomScaleSheetLayoutView="100" workbookViewId="0">
      <selection activeCell="E18" sqref="E18"/>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86" customFormat="1" ht="27.75" customHeight="1" x14ac:dyDescent="0.3">
      <c r="A1" s="32" t="s">
        <v>19</v>
      </c>
      <c r="B1" s="98"/>
      <c r="D1" s="98"/>
      <c r="E1" s="98"/>
      <c r="F1" s="98"/>
      <c r="G1" s="169"/>
      <c r="H1" s="87"/>
      <c r="I1" s="87"/>
    </row>
    <row r="2" spans="1:9" ht="40" customHeight="1" x14ac:dyDescent="0.3">
      <c r="A2" s="552" t="s">
        <v>561</v>
      </c>
      <c r="B2" s="552"/>
      <c r="C2" s="552"/>
      <c r="D2" s="552"/>
      <c r="E2" s="552"/>
      <c r="F2" s="552"/>
    </row>
    <row r="3" spans="1:9" ht="47.25" customHeight="1" x14ac:dyDescent="0.3">
      <c r="A3" s="434" t="str">
        <f>Overview!B4&amp;" - Illustrative LLFs in SP Distribution Area (GSP Group _N) for year beginning "&amp;Overview!D4&amp;""</f>
        <v>Indigo Power Limited - Illustrative LLFs in SP Distribution Area (GSP Group _N) for year beginning 1 April 2022</v>
      </c>
      <c r="B3" s="507"/>
      <c r="C3" s="507"/>
      <c r="D3" s="507"/>
      <c r="E3" s="508"/>
    </row>
    <row r="4" spans="1:9" ht="19.5" customHeight="1" x14ac:dyDescent="0.3">
      <c r="A4" s="564" t="s">
        <v>13</v>
      </c>
      <c r="B4" s="182" t="s">
        <v>5</v>
      </c>
      <c r="C4" s="182" t="s">
        <v>6</v>
      </c>
      <c r="D4" s="182" t="s">
        <v>7</v>
      </c>
      <c r="E4" s="182" t="s">
        <v>8</v>
      </c>
    </row>
    <row r="5" spans="1:9" ht="42.75" customHeight="1" x14ac:dyDescent="0.3">
      <c r="A5" s="565"/>
      <c r="B5" s="182"/>
      <c r="C5" s="182"/>
      <c r="D5" s="182"/>
      <c r="E5" s="182"/>
    </row>
    <row r="6" spans="1:9" ht="45" customHeight="1" x14ac:dyDescent="0.3">
      <c r="A6" s="290"/>
      <c r="B6" s="288"/>
      <c r="C6" s="288"/>
      <c r="D6" s="85"/>
      <c r="E6" s="85"/>
    </row>
    <row r="7" spans="1:9" ht="45" customHeight="1" x14ac:dyDescent="0.3">
      <c r="A7" s="290"/>
      <c r="B7" s="288"/>
      <c r="C7" s="288"/>
      <c r="D7" s="295"/>
      <c r="E7" s="288"/>
    </row>
    <row r="8" spans="1:9" ht="45" customHeight="1" x14ac:dyDescent="0.3">
      <c r="A8" s="290"/>
      <c r="B8" s="288"/>
      <c r="C8" s="288"/>
      <c r="D8" s="85"/>
      <c r="E8" s="85"/>
    </row>
    <row r="9" spans="1:9" ht="25.5" customHeight="1" x14ac:dyDescent="0.3">
      <c r="A9" s="191" t="s">
        <v>14</v>
      </c>
      <c r="B9" s="582" t="s">
        <v>15</v>
      </c>
      <c r="C9" s="583"/>
      <c r="D9" s="583"/>
      <c r="E9" s="584"/>
    </row>
    <row r="10" spans="1:9" ht="12.75" customHeight="1" x14ac:dyDescent="0.3">
      <c r="A10" s="192"/>
      <c r="B10" s="193"/>
      <c r="C10" s="193"/>
      <c r="D10" s="193"/>
      <c r="E10" s="193"/>
    </row>
    <row r="11" spans="1:9" ht="12.75" customHeight="1" x14ac:dyDescent="0.3">
      <c r="A11" s="194"/>
      <c r="B11" s="193"/>
      <c r="C11" s="193"/>
      <c r="D11" s="193"/>
      <c r="E11" s="193"/>
    </row>
    <row r="12" spans="1:9" ht="22.5" customHeight="1" x14ac:dyDescent="0.3">
      <c r="A12" s="478" t="s">
        <v>478</v>
      </c>
      <c r="B12" s="549"/>
      <c r="C12" s="549"/>
      <c r="D12" s="549"/>
      <c r="E12" s="549"/>
      <c r="F12" s="479"/>
    </row>
    <row r="13" spans="1:9" ht="22.5" customHeight="1" x14ac:dyDescent="0.3">
      <c r="A13" s="478" t="s">
        <v>4</v>
      </c>
      <c r="B13" s="549"/>
      <c r="C13" s="549"/>
      <c r="D13" s="549"/>
      <c r="E13" s="549"/>
      <c r="F13" s="479"/>
    </row>
    <row r="14" spans="1:9" ht="33" customHeight="1" x14ac:dyDescent="0.3">
      <c r="A14" s="182" t="s">
        <v>479</v>
      </c>
      <c r="B14" s="182" t="s">
        <v>5</v>
      </c>
      <c r="C14" s="182" t="s">
        <v>6</v>
      </c>
      <c r="D14" s="182" t="s">
        <v>7</v>
      </c>
      <c r="E14" s="182" t="s">
        <v>8</v>
      </c>
      <c r="F14" s="182" t="s">
        <v>9</v>
      </c>
    </row>
    <row r="15" spans="1:9" ht="121" customHeight="1" x14ac:dyDescent="0.3">
      <c r="A15" s="195" t="s">
        <v>544</v>
      </c>
      <c r="B15" s="96">
        <v>1.089</v>
      </c>
      <c r="C15" s="96">
        <v>1.105</v>
      </c>
      <c r="D15" s="96">
        <v>1.1220000000000001</v>
      </c>
      <c r="E15" s="96">
        <v>1.135</v>
      </c>
      <c r="F15" s="283" t="s">
        <v>1318</v>
      </c>
      <c r="G15" s="285">
        <v>1</v>
      </c>
    </row>
    <row r="16" spans="1:9" ht="22.5" customHeight="1" x14ac:dyDescent="0.3">
      <c r="A16" s="195" t="s">
        <v>545</v>
      </c>
      <c r="B16" s="96">
        <v>1.0449999999999999</v>
      </c>
      <c r="C16" s="96">
        <v>1.044</v>
      </c>
      <c r="D16" s="96">
        <v>1.046</v>
      </c>
      <c r="E16" s="96">
        <v>1.048</v>
      </c>
      <c r="F16" s="283" t="s">
        <v>1282</v>
      </c>
      <c r="G16" s="285">
        <v>2</v>
      </c>
    </row>
    <row r="17" spans="1:7" ht="22.5" customHeight="1" x14ac:dyDescent="0.3">
      <c r="A17" s="195" t="s">
        <v>546</v>
      </c>
      <c r="B17" s="96">
        <v>1.0229999999999999</v>
      </c>
      <c r="C17" s="96">
        <v>1.0249999999999999</v>
      </c>
      <c r="D17" s="96">
        <v>1.028</v>
      </c>
      <c r="E17" s="96">
        <v>1.03</v>
      </c>
      <c r="F17" s="283" t="s">
        <v>1319</v>
      </c>
      <c r="G17" s="285">
        <v>3</v>
      </c>
    </row>
    <row r="18" spans="1:7" ht="22.5" customHeight="1" x14ac:dyDescent="0.3">
      <c r="A18" s="195" t="s">
        <v>547</v>
      </c>
      <c r="B18" s="96">
        <v>1.0129999999999999</v>
      </c>
      <c r="C18" s="96">
        <v>1.0129999999999999</v>
      </c>
      <c r="D18" s="96">
        <v>1.0129999999999999</v>
      </c>
      <c r="E18" s="96">
        <v>1.0129999999999999</v>
      </c>
      <c r="F18" s="283" t="s">
        <v>1282</v>
      </c>
      <c r="G18" s="285">
        <v>4</v>
      </c>
    </row>
    <row r="19" spans="1:7" ht="22.5" customHeight="1" x14ac:dyDescent="0.3">
      <c r="A19" s="195" t="s">
        <v>539</v>
      </c>
      <c r="B19" s="96">
        <v>1.0029999999999999</v>
      </c>
      <c r="C19" s="96">
        <v>1.004</v>
      </c>
      <c r="D19" s="96">
        <v>1.004</v>
      </c>
      <c r="E19" s="96">
        <v>1.0049999999999999</v>
      </c>
      <c r="F19" s="95" t="s">
        <v>1282</v>
      </c>
    </row>
    <row r="20" spans="1:7" ht="22.5" customHeight="1" x14ac:dyDescent="0.3">
      <c r="A20" s="195" t="s">
        <v>540</v>
      </c>
      <c r="B20" s="96">
        <v>1</v>
      </c>
      <c r="C20" s="96">
        <v>1</v>
      </c>
      <c r="D20" s="96">
        <v>1</v>
      </c>
      <c r="E20" s="96">
        <v>1</v>
      </c>
      <c r="F20" s="95" t="s">
        <v>1295</v>
      </c>
    </row>
    <row r="21" spans="1:7" ht="22.5" customHeight="1" x14ac:dyDescent="0.3">
      <c r="A21" s="195" t="s">
        <v>550</v>
      </c>
      <c r="B21" s="282"/>
      <c r="C21" s="282"/>
      <c r="D21" s="282"/>
      <c r="E21" s="282"/>
      <c r="F21" s="243">
        <v>0</v>
      </c>
    </row>
    <row r="22" spans="1:7" ht="22.5" customHeight="1" x14ac:dyDescent="0.3">
      <c r="A22" s="195" t="s">
        <v>550</v>
      </c>
      <c r="B22" s="282"/>
      <c r="C22" s="282"/>
      <c r="D22" s="282"/>
      <c r="E22" s="282"/>
      <c r="F22" s="243">
        <v>0</v>
      </c>
    </row>
    <row r="23" spans="1:7" ht="12.75" customHeight="1" x14ac:dyDescent="0.3"/>
    <row r="24" spans="1:7" ht="22.5" customHeight="1" x14ac:dyDescent="0.3">
      <c r="A24" s="478" t="s">
        <v>295</v>
      </c>
      <c r="B24" s="549"/>
      <c r="C24" s="549"/>
      <c r="D24" s="549"/>
      <c r="E24" s="549"/>
      <c r="F24" s="479"/>
    </row>
    <row r="25" spans="1:7" ht="22.5" customHeight="1" x14ac:dyDescent="0.3">
      <c r="A25" s="478" t="s">
        <v>11</v>
      </c>
      <c r="B25" s="549"/>
      <c r="C25" s="549"/>
      <c r="D25" s="549"/>
      <c r="E25" s="549"/>
      <c r="F25" s="479"/>
    </row>
    <row r="26" spans="1:7" ht="33" customHeight="1" x14ac:dyDescent="0.3">
      <c r="A26" s="182" t="s">
        <v>10</v>
      </c>
      <c r="B26" s="182" t="s">
        <v>5</v>
      </c>
      <c r="C26" s="182" t="s">
        <v>6</v>
      </c>
      <c r="D26" s="182" t="s">
        <v>7</v>
      </c>
      <c r="E26" s="182" t="s">
        <v>8</v>
      </c>
      <c r="F26" s="182" t="s">
        <v>9</v>
      </c>
    </row>
    <row r="27" spans="1:7" ht="22.5" customHeight="1" x14ac:dyDescent="0.3">
      <c r="A27" s="196"/>
      <c r="B27" s="186"/>
      <c r="C27" s="186"/>
      <c r="D27" s="186"/>
      <c r="E27" s="186"/>
      <c r="F27" s="197"/>
    </row>
    <row r="28" spans="1:7" ht="12.75" customHeight="1" x14ac:dyDescent="0.3"/>
    <row r="29" spans="1:7" ht="22.5" customHeight="1" x14ac:dyDescent="0.3">
      <c r="A29" s="478" t="s">
        <v>295</v>
      </c>
      <c r="B29" s="549"/>
      <c r="C29" s="549"/>
      <c r="D29" s="549"/>
      <c r="E29" s="549"/>
      <c r="F29" s="479"/>
    </row>
    <row r="30" spans="1:7" ht="22.5" customHeight="1" x14ac:dyDescent="0.3">
      <c r="A30" s="478" t="s">
        <v>12</v>
      </c>
      <c r="B30" s="549"/>
      <c r="C30" s="549"/>
      <c r="D30" s="549"/>
      <c r="E30" s="549"/>
      <c r="F30" s="479"/>
    </row>
    <row r="31" spans="1:7" ht="33" customHeight="1" x14ac:dyDescent="0.3">
      <c r="A31" s="182" t="s">
        <v>10</v>
      </c>
      <c r="B31" s="182" t="s">
        <v>5</v>
      </c>
      <c r="C31" s="182" t="s">
        <v>6</v>
      </c>
      <c r="D31" s="182" t="s">
        <v>7</v>
      </c>
      <c r="E31" s="182" t="s">
        <v>8</v>
      </c>
      <c r="F31" s="182" t="s">
        <v>9</v>
      </c>
    </row>
    <row r="32" spans="1:7" ht="22.5" customHeight="1" x14ac:dyDescent="0.3">
      <c r="A32" s="196"/>
      <c r="B32" s="186"/>
      <c r="C32" s="186"/>
      <c r="D32" s="186"/>
      <c r="E32" s="186"/>
      <c r="F32" s="197"/>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44DAEE1B-E0E8-4A80-B395-64211D741ECC}"/>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codeName="Sheet47">
    <pageSetUpPr fitToPage="1"/>
  </sheetPr>
  <dimension ref="A1:G32"/>
  <sheetViews>
    <sheetView showGridLines="0" topLeftCell="A6" zoomScale="50" zoomScaleNormal="50" zoomScaleSheetLayoutView="100" workbookViewId="0">
      <selection activeCell="K19" sqref="K19"/>
    </sheetView>
  </sheetViews>
  <sheetFormatPr defaultColWidth="9.15234375" defaultRowHeight="12.45" x14ac:dyDescent="0.3"/>
  <cols>
    <col min="1" max="6" width="24" style="21" customWidth="1"/>
    <col min="7" max="16384" width="9.15234375" style="21"/>
  </cols>
  <sheetData>
    <row r="1" spans="1:7" ht="27.75" customHeight="1" x14ac:dyDescent="0.3">
      <c r="A1" s="180" t="s">
        <v>19</v>
      </c>
    </row>
    <row r="2" spans="1:7" ht="40" customHeight="1" x14ac:dyDescent="0.3">
      <c r="A2" s="552" t="s">
        <v>561</v>
      </c>
      <c r="B2" s="552"/>
      <c r="C2" s="552"/>
      <c r="D2" s="552"/>
      <c r="E2" s="552"/>
      <c r="F2" s="552"/>
    </row>
    <row r="3" spans="1:7" ht="47.25" customHeight="1" x14ac:dyDescent="0.3">
      <c r="A3" s="434" t="str">
        <f>Overview!B4&amp;" - Illustrative LLFs in SSE SHEPD Area (GSP Group_P) for year beginning "&amp;Overview!D4&amp;""</f>
        <v>Indigo Power Limited - Illustrative LLFs in SSE SHEPD Area (GSP Group_P) for year beginning 1 April 2022</v>
      </c>
      <c r="B3" s="507"/>
      <c r="C3" s="507"/>
      <c r="D3" s="507"/>
      <c r="E3" s="508"/>
    </row>
    <row r="4" spans="1:7" ht="19.5" customHeight="1" x14ac:dyDescent="0.3">
      <c r="A4" s="564" t="s">
        <v>13</v>
      </c>
      <c r="B4" s="182" t="s">
        <v>5</v>
      </c>
      <c r="C4" s="182" t="s">
        <v>6</v>
      </c>
      <c r="D4" s="182" t="s">
        <v>7</v>
      </c>
      <c r="E4" s="182" t="s">
        <v>8</v>
      </c>
    </row>
    <row r="5" spans="1:7" ht="37.5" customHeight="1" x14ac:dyDescent="0.3">
      <c r="A5" s="565"/>
      <c r="B5" s="182"/>
      <c r="C5" s="182"/>
      <c r="D5" s="182"/>
      <c r="E5" s="182"/>
    </row>
    <row r="6" spans="1:7" ht="45" customHeight="1" x14ac:dyDescent="0.3">
      <c r="A6" s="191"/>
      <c r="B6" s="96"/>
      <c r="C6" s="96"/>
      <c r="D6" s="96"/>
      <c r="E6" s="96"/>
    </row>
    <row r="7" spans="1:7" ht="45" customHeight="1" x14ac:dyDescent="0.3">
      <c r="A7" s="298"/>
      <c r="B7" s="291"/>
      <c r="C7" s="291"/>
      <c r="D7" s="95"/>
      <c r="E7" s="95"/>
    </row>
    <row r="8" spans="1:7" ht="21.75" customHeight="1" x14ac:dyDescent="0.3">
      <c r="A8" s="163" t="s">
        <v>14</v>
      </c>
      <c r="B8" s="585" t="s">
        <v>15</v>
      </c>
      <c r="C8" s="585"/>
      <c r="D8" s="585"/>
      <c r="E8" s="585"/>
      <c r="F8" s="23" t="s">
        <v>480</v>
      </c>
    </row>
    <row r="9" spans="1:7" ht="12.75" customHeight="1" x14ac:dyDescent="0.3">
      <c r="A9" s="192"/>
      <c r="B9" s="193"/>
      <c r="C9" s="193"/>
      <c r="D9" s="193"/>
      <c r="E9" s="193"/>
    </row>
    <row r="10" spans="1:7" ht="12.75" customHeight="1" x14ac:dyDescent="0.3">
      <c r="B10" s="193"/>
      <c r="C10" s="193"/>
      <c r="D10" s="193"/>
      <c r="E10" s="193"/>
    </row>
    <row r="11" spans="1:7" ht="22.5" customHeight="1" x14ac:dyDescent="0.3">
      <c r="A11" s="478" t="s">
        <v>293</v>
      </c>
      <c r="B11" s="549"/>
      <c r="C11" s="549"/>
      <c r="D11" s="549"/>
      <c r="E11" s="549"/>
      <c r="F11" s="479"/>
    </row>
    <row r="12" spans="1:7" ht="22.5" customHeight="1" x14ac:dyDescent="0.3">
      <c r="A12" s="478" t="s">
        <v>4</v>
      </c>
      <c r="B12" s="549"/>
      <c r="C12" s="549"/>
      <c r="D12" s="549"/>
      <c r="E12" s="549"/>
      <c r="F12" s="479"/>
    </row>
    <row r="13" spans="1:7" ht="33" customHeight="1" x14ac:dyDescent="0.3">
      <c r="A13" s="182" t="s">
        <v>294</v>
      </c>
      <c r="B13" s="182" t="s">
        <v>5</v>
      </c>
      <c r="C13" s="182" t="s">
        <v>6</v>
      </c>
      <c r="D13" s="182" t="s">
        <v>7</v>
      </c>
      <c r="E13" s="182" t="s">
        <v>8</v>
      </c>
      <c r="F13" s="182" t="s">
        <v>9</v>
      </c>
    </row>
    <row r="14" spans="1:7" ht="118" customHeight="1" x14ac:dyDescent="0.3">
      <c r="A14" s="195" t="s">
        <v>544</v>
      </c>
      <c r="B14" s="96">
        <v>1.093</v>
      </c>
      <c r="C14" s="96">
        <v>1.0940000000000001</v>
      </c>
      <c r="D14" s="96">
        <v>1.0980000000000001</v>
      </c>
      <c r="E14" s="96">
        <v>1.1020000000000001</v>
      </c>
      <c r="F14" s="283" t="s">
        <v>1283</v>
      </c>
      <c r="G14" s="285" t="s">
        <v>1283</v>
      </c>
    </row>
    <row r="15" spans="1:7" ht="22.5" customHeight="1" x14ac:dyDescent="0.3">
      <c r="A15" s="195" t="s">
        <v>545</v>
      </c>
      <c r="B15" s="96">
        <v>1.0629999999999999</v>
      </c>
      <c r="C15" s="96">
        <v>1.0640000000000001</v>
      </c>
      <c r="D15" s="96">
        <v>1.073</v>
      </c>
      <c r="E15" s="96">
        <v>1.0760000000000001</v>
      </c>
      <c r="F15" s="283" t="s">
        <v>1282</v>
      </c>
      <c r="G15" s="285" t="s">
        <v>1282</v>
      </c>
    </row>
    <row r="16" spans="1:7" ht="22.5" customHeight="1" x14ac:dyDescent="0.3">
      <c r="A16" s="195" t="s">
        <v>546</v>
      </c>
      <c r="B16" s="96">
        <v>1.0369999999999999</v>
      </c>
      <c r="C16" s="96">
        <v>1.0369999999999999</v>
      </c>
      <c r="D16" s="96">
        <v>1.036</v>
      </c>
      <c r="E16" s="96">
        <v>1.0369999999999999</v>
      </c>
      <c r="F16" s="283" t="s">
        <v>1284</v>
      </c>
      <c r="G16" s="285" t="s">
        <v>1284</v>
      </c>
    </row>
    <row r="17" spans="1:7" ht="22.5" customHeight="1" x14ac:dyDescent="0.3">
      <c r="A17" s="195" t="s">
        <v>547</v>
      </c>
      <c r="B17" s="96">
        <v>1.0269999999999999</v>
      </c>
      <c r="C17" s="96">
        <v>1.0269999999999999</v>
      </c>
      <c r="D17" s="96">
        <v>1.0269999999999999</v>
      </c>
      <c r="E17" s="96">
        <v>1.028</v>
      </c>
      <c r="F17" s="283" t="s">
        <v>1282</v>
      </c>
      <c r="G17" s="285" t="s">
        <v>1282</v>
      </c>
    </row>
    <row r="18" spans="1:7" ht="30" customHeight="1" x14ac:dyDescent="0.3">
      <c r="A18" s="195" t="s">
        <v>548</v>
      </c>
      <c r="B18" s="96">
        <v>1.014</v>
      </c>
      <c r="C18" s="96">
        <v>1.014</v>
      </c>
      <c r="D18" s="96">
        <v>1.0089999999999999</v>
      </c>
      <c r="E18" s="96">
        <v>1.0089999999999999</v>
      </c>
      <c r="F18" s="283" t="s">
        <v>1285</v>
      </c>
      <c r="G18" s="285" t="s">
        <v>1285</v>
      </c>
    </row>
    <row r="19" spans="1:7" ht="30" customHeight="1" x14ac:dyDescent="0.3">
      <c r="A19" s="195" t="s">
        <v>549</v>
      </c>
      <c r="B19" s="96"/>
      <c r="C19" s="96"/>
      <c r="D19" s="96"/>
      <c r="E19" s="96"/>
      <c r="F19" s="283" t="s">
        <v>1282</v>
      </c>
      <c r="G19" s="21" t="s">
        <v>480</v>
      </c>
    </row>
    <row r="20" spans="1:7" ht="12.75" customHeight="1" x14ac:dyDescent="0.3">
      <c r="A20" s="195" t="s">
        <v>550</v>
      </c>
      <c r="B20" s="96"/>
      <c r="C20" s="96"/>
      <c r="D20" s="96"/>
      <c r="E20" s="96"/>
      <c r="F20" s="283" t="s">
        <v>1282</v>
      </c>
      <c r="G20" s="21" t="s">
        <v>480</v>
      </c>
    </row>
    <row r="21" spans="1:7" ht="12.75" customHeight="1" x14ac:dyDescent="0.3"/>
    <row r="22" spans="1:7" ht="22.5" customHeight="1" x14ac:dyDescent="0.3">
      <c r="A22" s="478" t="s">
        <v>295</v>
      </c>
      <c r="B22" s="549"/>
      <c r="C22" s="549"/>
      <c r="D22" s="549"/>
      <c r="E22" s="549"/>
      <c r="F22" s="479"/>
    </row>
    <row r="23" spans="1:7" ht="22.5" customHeight="1" x14ac:dyDescent="0.3">
      <c r="A23" s="478" t="s">
        <v>11</v>
      </c>
      <c r="B23" s="549"/>
      <c r="C23" s="549"/>
      <c r="D23" s="549"/>
      <c r="E23" s="549"/>
      <c r="F23" s="479"/>
    </row>
    <row r="24" spans="1:7" ht="33" customHeight="1" x14ac:dyDescent="0.3">
      <c r="A24" s="182" t="s">
        <v>10</v>
      </c>
      <c r="B24" s="182" t="s">
        <v>5</v>
      </c>
      <c r="C24" s="182" t="s">
        <v>6</v>
      </c>
      <c r="D24" s="182" t="s">
        <v>7</v>
      </c>
      <c r="E24" s="182" t="s">
        <v>8</v>
      </c>
      <c r="F24" s="182" t="s">
        <v>9</v>
      </c>
    </row>
    <row r="25" spans="1:7" ht="22.5" customHeight="1" x14ac:dyDescent="0.3">
      <c r="A25" s="201"/>
      <c r="B25" s="204"/>
      <c r="C25" s="204"/>
      <c r="D25" s="204"/>
      <c r="E25" s="204"/>
      <c r="F25" s="201"/>
    </row>
    <row r="26" spans="1:7" ht="12.75" customHeight="1" x14ac:dyDescent="0.3">
      <c r="A26" s="201"/>
    </row>
    <row r="27" spans="1:7" ht="22.5" customHeight="1" x14ac:dyDescent="0.3">
      <c r="A27" s="478" t="s">
        <v>295</v>
      </c>
      <c r="B27" s="549"/>
      <c r="C27" s="549"/>
      <c r="D27" s="549"/>
      <c r="E27" s="549"/>
      <c r="F27" s="479"/>
    </row>
    <row r="28" spans="1:7" ht="22.5" customHeight="1" x14ac:dyDescent="0.3">
      <c r="A28" s="478" t="s">
        <v>12</v>
      </c>
      <c r="B28" s="549"/>
      <c r="C28" s="549"/>
      <c r="D28" s="549"/>
      <c r="E28" s="549"/>
      <c r="F28" s="479"/>
    </row>
    <row r="29" spans="1:7" ht="33" customHeight="1" x14ac:dyDescent="0.3">
      <c r="A29" s="182" t="s">
        <v>10</v>
      </c>
      <c r="B29" s="182" t="s">
        <v>5</v>
      </c>
      <c r="C29" s="182" t="s">
        <v>6</v>
      </c>
      <c r="D29" s="182" t="s">
        <v>7</v>
      </c>
      <c r="E29" s="182" t="s">
        <v>8</v>
      </c>
      <c r="F29" s="182" t="s">
        <v>9</v>
      </c>
    </row>
    <row r="30" spans="1:7" ht="22.5" customHeight="1" x14ac:dyDescent="0.3">
      <c r="A30" s="96"/>
      <c r="B30" s="186"/>
      <c r="C30" s="186"/>
      <c r="D30" s="186"/>
      <c r="E30" s="186"/>
      <c r="F30" s="205"/>
    </row>
    <row r="31" spans="1:7" x14ac:dyDescent="0.3">
      <c r="A31" s="206"/>
      <c r="B31" s="199"/>
      <c r="C31" s="199"/>
      <c r="D31" s="199"/>
      <c r="E31" s="199"/>
      <c r="F31" s="181"/>
    </row>
    <row r="32" spans="1:7" x14ac:dyDescent="0.3">
      <c r="A32" s="206"/>
      <c r="B32" s="199"/>
      <c r="C32" s="199"/>
      <c r="D32" s="199"/>
      <c r="E32" s="199"/>
      <c r="F32" s="181"/>
    </row>
  </sheetData>
  <mergeCells count="10">
    <mergeCell ref="A2:F2"/>
    <mergeCell ref="A22:F22"/>
    <mergeCell ref="A23:F23"/>
    <mergeCell ref="A27:F27"/>
    <mergeCell ref="A28:F28"/>
    <mergeCell ref="A3:E3"/>
    <mergeCell ref="A4:A5"/>
    <mergeCell ref="B8:E8"/>
    <mergeCell ref="A11:F11"/>
    <mergeCell ref="A12:F12"/>
  </mergeCells>
  <hyperlinks>
    <hyperlink ref="A1" display="Back to Overview" xr:uid="{B0448D22-FBA5-400B-B54E-FDCC2DF88798}"/>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autoPageBreaks="0" fitToPage="1"/>
  </sheetPr>
  <dimension ref="A1:P128"/>
  <sheetViews>
    <sheetView topLeftCell="A106" zoomScale="50" zoomScaleNormal="50" zoomScaleSheetLayoutView="100" workbookViewId="0">
      <selection activeCell="E1" sqref="E1:K1"/>
    </sheetView>
  </sheetViews>
  <sheetFormatPr defaultColWidth="9.15234375" defaultRowHeight="27.75" customHeight="1" x14ac:dyDescent="0.3"/>
  <cols>
    <col min="1" max="1" width="16" style="1" bestFit="1" customWidth="1"/>
    <col min="2" max="2" width="20.69140625" style="1" customWidth="1"/>
    <col min="3" max="3" width="22.3046875" style="2" customWidth="1"/>
    <col min="4" max="4" width="20.69140625" style="1" customWidth="1"/>
    <col min="5" max="5" width="21.53515625" style="2" customWidth="1"/>
    <col min="6" max="7" width="15.69140625" style="2" customWidth="1"/>
    <col min="8" max="8" width="15.69140625" style="7" customWidth="1"/>
    <col min="9" max="10" width="15.69140625" style="3" customWidth="1"/>
    <col min="11" max="12" width="15.69140625" style="1" customWidth="1"/>
    <col min="13" max="13" width="16.53515625" style="1" customWidth="1"/>
    <col min="14" max="15" width="15.53515625" style="1" customWidth="1"/>
    <col min="16" max="16" width="14.84375" style="1" customWidth="1"/>
    <col min="17" max="16384" width="9.15234375" style="1"/>
  </cols>
  <sheetData>
    <row r="1" spans="1:16" ht="56.25" customHeight="1" x14ac:dyDescent="0.3">
      <c r="A1" s="32" t="s">
        <v>19</v>
      </c>
      <c r="B1" s="32"/>
      <c r="D1" s="14"/>
      <c r="E1" s="528" t="s">
        <v>716</v>
      </c>
      <c r="F1" s="529"/>
      <c r="G1" s="529"/>
      <c r="H1" s="529"/>
      <c r="I1" s="529"/>
      <c r="J1" s="529"/>
      <c r="K1" s="530"/>
    </row>
    <row r="2" spans="1:16" ht="27.75" customHeight="1" x14ac:dyDescent="0.3">
      <c r="A2" s="586" t="s">
        <v>492</v>
      </c>
      <c r="B2" s="586"/>
      <c r="C2" s="586"/>
      <c r="D2" s="586"/>
      <c r="E2" s="586"/>
      <c r="F2" s="586"/>
      <c r="G2" s="586"/>
      <c r="H2" s="586"/>
      <c r="I2" s="586"/>
      <c r="J2" s="586"/>
      <c r="K2" s="586"/>
      <c r="L2" s="586"/>
      <c r="M2" s="586"/>
      <c r="N2" s="586"/>
      <c r="O2" s="586"/>
      <c r="P2" s="586"/>
    </row>
    <row r="3" spans="1:16" ht="17.25" customHeight="1" x14ac:dyDescent="0.3">
      <c r="A3" s="32"/>
      <c r="B3" s="32"/>
      <c r="D3" s="14"/>
    </row>
    <row r="4" spans="1:16" s="8" customFormat="1" ht="40" customHeight="1" x14ac:dyDescent="0.3">
      <c r="A4" s="433" t="str">
        <f>Overview!B4&amp;" - Effective from "&amp;Overview!D4&amp;" - Final new or amended EHV charges in UKPN EPN Area (GSP Group_A)"</f>
        <v>Indigo Power Limited - Effective from 1 April 2022 - Final new or amended EHV charges in UKPN EPN Area (GSP Group_A)</v>
      </c>
      <c r="B4" s="433"/>
      <c r="C4" s="433"/>
      <c r="D4" s="433"/>
      <c r="E4" s="433"/>
      <c r="F4" s="433"/>
      <c r="G4" s="433"/>
      <c r="H4" s="433"/>
      <c r="I4" s="433"/>
      <c r="J4" s="433"/>
      <c r="K4" s="433"/>
      <c r="L4" s="433"/>
      <c r="M4" s="433"/>
      <c r="N4" s="433"/>
      <c r="O4" s="207"/>
    </row>
    <row r="5" spans="1:16" ht="65.150000000000006" customHeight="1" x14ac:dyDescent="0.3">
      <c r="A5" s="18" t="s">
        <v>495</v>
      </c>
      <c r="B5" s="18" t="s">
        <v>471</v>
      </c>
      <c r="C5" s="18" t="s">
        <v>286</v>
      </c>
      <c r="D5" s="18" t="s">
        <v>472</v>
      </c>
      <c r="E5" s="18" t="s">
        <v>287</v>
      </c>
      <c r="F5" s="208" t="s">
        <v>29</v>
      </c>
      <c r="G5" s="121" t="s">
        <v>403</v>
      </c>
      <c r="H5" s="120" t="s">
        <v>297</v>
      </c>
      <c r="I5" s="120" t="s">
        <v>401</v>
      </c>
      <c r="J5" s="120" t="s">
        <v>457</v>
      </c>
      <c r="K5" s="120" t="s">
        <v>404</v>
      </c>
      <c r="L5" s="120" t="s">
        <v>298</v>
      </c>
      <c r="M5" s="120" t="s">
        <v>402</v>
      </c>
      <c r="N5" s="120" t="s">
        <v>458</v>
      </c>
      <c r="O5" s="207"/>
      <c r="P5" s="207"/>
    </row>
    <row r="6" spans="1:16" ht="22.5" customHeight="1" x14ac:dyDescent="0.3">
      <c r="A6" s="209"/>
      <c r="B6" s="209"/>
      <c r="C6" s="209"/>
      <c r="D6" s="209"/>
      <c r="E6" s="210"/>
      <c r="F6" s="211"/>
      <c r="G6" s="212"/>
      <c r="H6" s="213"/>
      <c r="I6" s="213"/>
      <c r="J6" s="213"/>
      <c r="K6" s="214"/>
      <c r="L6" s="215"/>
      <c r="M6" s="215"/>
      <c r="N6" s="215"/>
      <c r="O6" s="207"/>
    </row>
    <row r="7" spans="1:16" ht="22.5" customHeight="1" x14ac:dyDescent="0.3">
      <c r="A7" s="207"/>
      <c r="B7" s="207"/>
      <c r="C7" s="207"/>
      <c r="D7" s="216"/>
      <c r="E7" s="216"/>
      <c r="F7" s="216"/>
      <c r="G7" s="216"/>
      <c r="H7" s="217"/>
      <c r="I7" s="218"/>
      <c r="J7" s="218"/>
      <c r="K7" s="207"/>
      <c r="L7" s="207"/>
      <c r="M7" s="207"/>
      <c r="N7" s="207"/>
      <c r="O7" s="207"/>
    </row>
    <row r="8" spans="1:16" ht="40" customHeight="1" x14ac:dyDescent="0.3">
      <c r="A8" s="433" t="str">
        <f>Overview!B4&amp;" - Effective from "&amp;Overview!D4&amp;" - Final new or amended EHV line loss factors in UKPN EPN Area (GSP Group_A)"</f>
        <v>Indigo Power Limited - Effective from 1 April 2022 - Final new or amended EHV line loss factors in UKPN EPN Area (GSP Group_A)</v>
      </c>
      <c r="B8" s="433"/>
      <c r="C8" s="433"/>
      <c r="D8" s="433"/>
      <c r="E8" s="433"/>
      <c r="F8" s="433"/>
      <c r="G8" s="433"/>
      <c r="H8" s="433"/>
      <c r="I8" s="433"/>
      <c r="J8" s="433"/>
      <c r="K8" s="433"/>
      <c r="L8" s="433"/>
      <c r="M8" s="433"/>
      <c r="N8" s="433"/>
      <c r="O8" s="433"/>
      <c r="P8" s="433"/>
    </row>
    <row r="9" spans="1:16" ht="65.150000000000006" customHeight="1" x14ac:dyDescent="0.3">
      <c r="A9" s="18" t="s">
        <v>495</v>
      </c>
      <c r="B9" s="18" t="s">
        <v>471</v>
      </c>
      <c r="C9" s="18" t="s">
        <v>286</v>
      </c>
      <c r="D9" s="18" t="s">
        <v>472</v>
      </c>
      <c r="E9" s="18" t="s">
        <v>287</v>
      </c>
      <c r="F9" s="208" t="s">
        <v>29</v>
      </c>
      <c r="G9" s="219" t="s">
        <v>481</v>
      </c>
      <c r="H9" s="219" t="s">
        <v>482</v>
      </c>
      <c r="I9" s="219" t="s">
        <v>483</v>
      </c>
      <c r="J9" s="219" t="s">
        <v>484</v>
      </c>
      <c r="K9" s="219" t="s">
        <v>485</v>
      </c>
      <c r="L9" s="220" t="s">
        <v>486</v>
      </c>
      <c r="M9" s="220" t="s">
        <v>487</v>
      </c>
      <c r="N9" s="220" t="s">
        <v>488</v>
      </c>
      <c r="O9" s="220" t="s">
        <v>489</v>
      </c>
      <c r="P9" s="220" t="s">
        <v>490</v>
      </c>
    </row>
    <row r="10" spans="1:16" ht="22.5" customHeight="1" x14ac:dyDescent="0.3">
      <c r="A10" s="209"/>
      <c r="B10" s="209"/>
      <c r="C10" s="209"/>
      <c r="D10" s="209"/>
      <c r="E10" s="210"/>
      <c r="F10" s="221"/>
      <c r="G10" s="222"/>
      <c r="H10" s="222"/>
      <c r="I10" s="223"/>
      <c r="J10" s="224"/>
      <c r="K10" s="224"/>
      <c r="L10" s="225"/>
      <c r="M10" s="225"/>
      <c r="N10" s="225"/>
      <c r="O10" s="225"/>
      <c r="P10" s="225"/>
    </row>
    <row r="11" spans="1:16" ht="22.5" customHeight="1" thickBot="1" x14ac:dyDescent="0.35">
      <c r="A11" s="226"/>
      <c r="B11" s="226"/>
      <c r="C11" s="226"/>
      <c r="D11" s="227"/>
      <c r="E11" s="227"/>
      <c r="F11" s="227"/>
      <c r="G11" s="227"/>
      <c r="H11" s="228"/>
      <c r="I11" s="229"/>
      <c r="J11" s="229"/>
      <c r="K11" s="226"/>
      <c r="L11" s="226"/>
      <c r="M11" s="226"/>
      <c r="N11" s="226"/>
      <c r="O11" s="226"/>
      <c r="P11" s="226"/>
    </row>
    <row r="12" spans="1:16" ht="22.5" customHeight="1" x14ac:dyDescent="0.3">
      <c r="A12" s="207"/>
      <c r="B12" s="207"/>
      <c r="C12" s="207"/>
      <c r="D12" s="216"/>
      <c r="E12" s="216"/>
      <c r="F12" s="216"/>
      <c r="G12" s="216"/>
      <c r="H12" s="217"/>
      <c r="I12" s="218"/>
      <c r="J12" s="218"/>
      <c r="K12" s="207"/>
      <c r="L12" s="207"/>
      <c r="M12" s="207"/>
      <c r="N12" s="207"/>
      <c r="O12" s="207"/>
    </row>
    <row r="13" spans="1:16" ht="40" customHeight="1" x14ac:dyDescent="0.3">
      <c r="A13" s="587" t="str">
        <f>Overview!B4&amp;" - Effective from "&amp;Overview!D4&amp;" - Final new or amended EHV charges in WPD EM Area (GSP Group_B)"</f>
        <v>Indigo Power Limited - Effective from 1 April 2022 - Final new or amended EHV charges in WPD EM Area (GSP Group_B)</v>
      </c>
      <c r="B13" s="587"/>
      <c r="C13" s="587"/>
      <c r="D13" s="587"/>
      <c r="E13" s="587"/>
      <c r="F13" s="587"/>
      <c r="G13" s="587"/>
      <c r="H13" s="587"/>
      <c r="I13" s="587"/>
      <c r="J13" s="587"/>
      <c r="K13" s="587"/>
      <c r="L13" s="587"/>
      <c r="M13" s="587"/>
      <c r="N13" s="587"/>
      <c r="O13" s="207"/>
    </row>
    <row r="14" spans="1:16" ht="65.150000000000006" customHeight="1" x14ac:dyDescent="0.3">
      <c r="A14" s="18" t="s">
        <v>495</v>
      </c>
      <c r="B14" s="18" t="s">
        <v>471</v>
      </c>
      <c r="C14" s="18" t="s">
        <v>286</v>
      </c>
      <c r="D14" s="18" t="s">
        <v>472</v>
      </c>
      <c r="E14" s="18" t="s">
        <v>287</v>
      </c>
      <c r="F14" s="208" t="s">
        <v>29</v>
      </c>
      <c r="G14" s="121" t="s">
        <v>403</v>
      </c>
      <c r="H14" s="120" t="s">
        <v>297</v>
      </c>
      <c r="I14" s="120" t="s">
        <v>401</v>
      </c>
      <c r="J14" s="120" t="s">
        <v>457</v>
      </c>
      <c r="K14" s="120" t="s">
        <v>404</v>
      </c>
      <c r="L14" s="120" t="s">
        <v>298</v>
      </c>
      <c r="M14" s="120" t="s">
        <v>402</v>
      </c>
      <c r="N14" s="120" t="s">
        <v>458</v>
      </c>
      <c r="O14" s="207"/>
      <c r="P14" s="207"/>
    </row>
    <row r="15" spans="1:16" ht="22.5" customHeight="1" x14ac:dyDescent="0.3">
      <c r="A15" s="209"/>
      <c r="B15" s="209"/>
      <c r="C15" s="209"/>
      <c r="D15" s="209"/>
      <c r="E15" s="210"/>
      <c r="F15" s="211"/>
      <c r="G15" s="212"/>
      <c r="H15" s="213"/>
      <c r="I15" s="213"/>
      <c r="J15" s="213"/>
      <c r="K15" s="214"/>
      <c r="L15" s="215"/>
      <c r="M15" s="215"/>
      <c r="N15" s="215"/>
      <c r="O15" s="207"/>
      <c r="P15" s="207"/>
    </row>
    <row r="16" spans="1:16" ht="27.75" customHeight="1" x14ac:dyDescent="0.3">
      <c r="A16" s="207"/>
      <c r="B16" s="207"/>
      <c r="C16" s="207"/>
      <c r="D16" s="216"/>
      <c r="E16" s="216"/>
      <c r="F16" s="216"/>
      <c r="G16" s="216"/>
      <c r="H16" s="217"/>
      <c r="I16" s="218"/>
      <c r="J16" s="218"/>
      <c r="K16" s="207"/>
      <c r="L16" s="207"/>
      <c r="M16" s="207"/>
      <c r="N16" s="207"/>
      <c r="O16" s="207"/>
    </row>
    <row r="17" spans="1:16" ht="40" customHeight="1" x14ac:dyDescent="0.3">
      <c r="A17" s="433" t="str">
        <f>Overview!B4&amp;" - Effective from "&amp;Overview!D4&amp;" - Final new or amended EHV line loss factors in WPD EM Area (GSP Group_B)"</f>
        <v>Indigo Power Limited - Effective from 1 April 2022 - Final new or amended EHV line loss factors in WPD EM Area (GSP Group_B)</v>
      </c>
      <c r="B17" s="433"/>
      <c r="C17" s="433"/>
      <c r="D17" s="433"/>
      <c r="E17" s="433"/>
      <c r="F17" s="433"/>
      <c r="G17" s="433"/>
      <c r="H17" s="433"/>
      <c r="I17" s="433"/>
      <c r="J17" s="433"/>
      <c r="K17" s="433"/>
      <c r="L17" s="433"/>
      <c r="M17" s="433"/>
      <c r="N17" s="433"/>
      <c r="O17" s="207"/>
    </row>
    <row r="18" spans="1:16" ht="65.150000000000006" customHeight="1" x14ac:dyDescent="0.3">
      <c r="A18" s="18" t="s">
        <v>495</v>
      </c>
      <c r="B18" s="18" t="s">
        <v>471</v>
      </c>
      <c r="C18" s="18" t="s">
        <v>286</v>
      </c>
      <c r="D18" s="18" t="s">
        <v>472</v>
      </c>
      <c r="E18" s="18" t="s">
        <v>287</v>
      </c>
      <c r="F18" s="208" t="s">
        <v>29</v>
      </c>
      <c r="G18" s="219" t="s">
        <v>481</v>
      </c>
      <c r="H18" s="219" t="s">
        <v>482</v>
      </c>
      <c r="I18" s="219" t="s">
        <v>483</v>
      </c>
      <c r="J18" s="219" t="s">
        <v>484</v>
      </c>
      <c r="K18" s="220" t="s">
        <v>486</v>
      </c>
      <c r="L18" s="220" t="s">
        <v>487</v>
      </c>
      <c r="M18" s="220" t="s">
        <v>488</v>
      </c>
      <c r="N18" s="220" t="s">
        <v>489</v>
      </c>
    </row>
    <row r="19" spans="1:16" ht="22.5" customHeight="1" x14ac:dyDescent="0.3">
      <c r="A19" s="209"/>
      <c r="B19" s="209"/>
      <c r="C19" s="209"/>
      <c r="D19" s="209"/>
      <c r="E19" s="210"/>
      <c r="F19" s="221"/>
      <c r="G19" s="222"/>
      <c r="H19" s="222"/>
      <c r="I19" s="223"/>
      <c r="J19" s="224"/>
      <c r="K19" s="225"/>
      <c r="L19" s="225"/>
      <c r="M19" s="225"/>
      <c r="N19" s="225"/>
    </row>
    <row r="20" spans="1:16" ht="22.5" customHeight="1" thickBot="1" x14ac:dyDescent="0.35">
      <c r="A20" s="226"/>
      <c r="B20" s="226"/>
      <c r="C20" s="226"/>
      <c r="D20" s="227"/>
      <c r="E20" s="227"/>
      <c r="F20" s="227"/>
      <c r="G20" s="227"/>
      <c r="H20" s="228"/>
      <c r="I20" s="229"/>
      <c r="J20" s="229"/>
      <c r="K20" s="226"/>
      <c r="L20" s="226"/>
      <c r="M20" s="226"/>
      <c r="N20" s="230"/>
      <c r="O20" s="230"/>
      <c r="P20" s="230"/>
    </row>
    <row r="21" spans="1:16" ht="22.5" customHeight="1" x14ac:dyDescent="0.3">
      <c r="A21" s="207"/>
      <c r="B21" s="207"/>
      <c r="C21" s="207"/>
      <c r="D21" s="216"/>
      <c r="E21" s="216"/>
      <c r="F21" s="216"/>
      <c r="G21" s="216"/>
      <c r="H21" s="217"/>
      <c r="I21" s="218"/>
      <c r="J21" s="218"/>
      <c r="K21" s="207"/>
      <c r="L21" s="207"/>
      <c r="M21" s="207"/>
      <c r="N21" s="207"/>
      <c r="O21" s="207"/>
    </row>
    <row r="22" spans="1:16" ht="40" customHeight="1" x14ac:dyDescent="0.3">
      <c r="A22" s="433" t="str">
        <f>Overview!B4&amp;" - Effective from "&amp;Overview!D4&amp;" - Final new or amended EHV charges in UKPN LPN Area (GSP Group_C)"</f>
        <v>Indigo Power Limited - Effective from 1 April 2022 - Final new or amended EHV charges in UKPN LPN Area (GSP Group_C)</v>
      </c>
      <c r="B22" s="433"/>
      <c r="C22" s="433"/>
      <c r="D22" s="433"/>
      <c r="E22" s="433"/>
      <c r="F22" s="433"/>
      <c r="G22" s="433"/>
      <c r="H22" s="433"/>
      <c r="I22" s="433"/>
      <c r="J22" s="433"/>
      <c r="K22" s="433"/>
      <c r="L22" s="433"/>
      <c r="M22" s="433"/>
      <c r="N22" s="433"/>
      <c r="O22" s="207"/>
    </row>
    <row r="23" spans="1:16" ht="65.150000000000006" customHeight="1" x14ac:dyDescent="0.3">
      <c r="A23" s="18" t="s">
        <v>495</v>
      </c>
      <c r="B23" s="18" t="s">
        <v>471</v>
      </c>
      <c r="C23" s="18" t="s">
        <v>286</v>
      </c>
      <c r="D23" s="18" t="s">
        <v>472</v>
      </c>
      <c r="E23" s="18" t="s">
        <v>287</v>
      </c>
      <c r="F23" s="208" t="s">
        <v>29</v>
      </c>
      <c r="G23" s="121" t="s">
        <v>403</v>
      </c>
      <c r="H23" s="120" t="s">
        <v>297</v>
      </c>
      <c r="I23" s="120" t="s">
        <v>401</v>
      </c>
      <c r="J23" s="120" t="s">
        <v>457</v>
      </c>
      <c r="K23" s="120" t="s">
        <v>404</v>
      </c>
      <c r="L23" s="120" t="s">
        <v>298</v>
      </c>
      <c r="M23" s="120" t="s">
        <v>402</v>
      </c>
      <c r="N23" s="120" t="s">
        <v>458</v>
      </c>
      <c r="O23" s="207"/>
      <c r="P23" s="207"/>
    </row>
    <row r="24" spans="1:16" ht="22.5" customHeight="1" x14ac:dyDescent="0.3">
      <c r="A24" s="209"/>
      <c r="B24" s="209"/>
      <c r="C24" s="209"/>
      <c r="D24" s="209"/>
      <c r="E24" s="210"/>
      <c r="F24" s="211"/>
      <c r="G24" s="212"/>
      <c r="H24" s="213"/>
      <c r="I24" s="213"/>
      <c r="J24" s="213"/>
      <c r="K24" s="214"/>
      <c r="L24" s="215"/>
      <c r="M24" s="215"/>
      <c r="N24" s="215"/>
      <c r="O24" s="207"/>
      <c r="P24" s="207"/>
    </row>
    <row r="25" spans="1:16" ht="22.5" customHeight="1" x14ac:dyDescent="0.3">
      <c r="A25" s="207"/>
      <c r="B25" s="207"/>
      <c r="C25" s="207"/>
      <c r="D25" s="216"/>
      <c r="E25" s="216"/>
      <c r="F25" s="216"/>
      <c r="G25" s="216"/>
      <c r="H25" s="217"/>
      <c r="I25" s="218"/>
      <c r="J25" s="218"/>
      <c r="K25" s="207"/>
      <c r="L25" s="207"/>
      <c r="M25" s="207"/>
      <c r="N25" s="207"/>
      <c r="O25" s="207"/>
    </row>
    <row r="26" spans="1:16" ht="40" customHeight="1" x14ac:dyDescent="0.3">
      <c r="A26" s="433" t="str">
        <f>Overview!B4&amp;" - Effective from "&amp;Overview!D4&amp;" - Final new or amended EHV line loss factors in UKPN LPN Area (GSP Group_C)"</f>
        <v>Indigo Power Limited - Effective from 1 April 2022 - Final new or amended EHV line loss factors in UKPN LPN Area (GSP Group_C)</v>
      </c>
      <c r="B26" s="433"/>
      <c r="C26" s="433"/>
      <c r="D26" s="433"/>
      <c r="E26" s="433"/>
      <c r="F26" s="433"/>
      <c r="G26" s="433"/>
      <c r="H26" s="433"/>
      <c r="I26" s="433"/>
      <c r="J26" s="433"/>
      <c r="K26" s="433"/>
      <c r="L26" s="433"/>
      <c r="M26" s="433"/>
      <c r="N26" s="433"/>
      <c r="O26" s="433"/>
      <c r="P26" s="433"/>
    </row>
    <row r="27" spans="1:16" ht="65.150000000000006" customHeight="1" x14ac:dyDescent="0.3">
      <c r="A27" s="18" t="s">
        <v>495</v>
      </c>
      <c r="B27" s="18" t="s">
        <v>471</v>
      </c>
      <c r="C27" s="18" t="s">
        <v>286</v>
      </c>
      <c r="D27" s="18" t="s">
        <v>472</v>
      </c>
      <c r="E27" s="18" t="s">
        <v>287</v>
      </c>
      <c r="F27" s="208" t="s">
        <v>29</v>
      </c>
      <c r="G27" s="219" t="s">
        <v>481</v>
      </c>
      <c r="H27" s="219" t="s">
        <v>482</v>
      </c>
      <c r="I27" s="219" t="s">
        <v>483</v>
      </c>
      <c r="J27" s="219" t="s">
        <v>484</v>
      </c>
      <c r="K27" s="219" t="s">
        <v>485</v>
      </c>
      <c r="L27" s="220" t="s">
        <v>486</v>
      </c>
      <c r="M27" s="220" t="s">
        <v>487</v>
      </c>
      <c r="N27" s="220" t="s">
        <v>488</v>
      </c>
      <c r="O27" s="220" t="s">
        <v>489</v>
      </c>
      <c r="P27" s="220" t="s">
        <v>490</v>
      </c>
    </row>
    <row r="28" spans="1:16" ht="22.5" customHeight="1" x14ac:dyDescent="0.3">
      <c r="A28" s="209"/>
      <c r="B28" s="209"/>
      <c r="C28" s="209"/>
      <c r="D28" s="209"/>
      <c r="E28" s="210"/>
      <c r="F28" s="221"/>
      <c r="G28" s="222"/>
      <c r="H28" s="222"/>
      <c r="I28" s="223"/>
      <c r="J28" s="224"/>
      <c r="K28" s="224"/>
      <c r="L28" s="225"/>
      <c r="M28" s="225"/>
      <c r="N28" s="225"/>
      <c r="O28" s="225"/>
      <c r="P28" s="225"/>
    </row>
    <row r="29" spans="1:16" ht="27.75" customHeight="1" thickBot="1" x14ac:dyDescent="0.35">
      <c r="A29" s="226"/>
      <c r="B29" s="226"/>
      <c r="C29" s="226"/>
      <c r="D29" s="227"/>
      <c r="E29" s="227"/>
      <c r="F29" s="227"/>
      <c r="G29" s="227"/>
      <c r="H29" s="228"/>
      <c r="I29" s="229"/>
      <c r="J29" s="229"/>
      <c r="K29" s="226"/>
      <c r="L29" s="226"/>
      <c r="M29" s="226"/>
      <c r="N29" s="226"/>
      <c r="O29" s="226"/>
      <c r="P29" s="226"/>
    </row>
    <row r="30" spans="1:16" ht="27.75" customHeight="1" x14ac:dyDescent="0.3">
      <c r="A30" s="207"/>
      <c r="B30" s="207"/>
      <c r="C30" s="207"/>
      <c r="D30" s="216"/>
      <c r="E30" s="216"/>
      <c r="F30" s="216"/>
      <c r="G30" s="216"/>
      <c r="H30" s="217"/>
      <c r="I30" s="218"/>
      <c r="J30" s="218"/>
      <c r="K30" s="207"/>
      <c r="L30" s="207"/>
      <c r="M30" s="207"/>
      <c r="N30" s="207"/>
      <c r="O30" s="207"/>
    </row>
    <row r="31" spans="1:16" ht="40" customHeight="1" x14ac:dyDescent="0.3">
      <c r="A31" s="433" t="str">
        <f>Overview!B4&amp;" - Effective from "&amp;Overview!D4&amp;" - Final new or amended EHV charges in SP Manweb Area (GSP Group_D)"</f>
        <v>Indigo Power Limited - Effective from 1 April 2022 - Final new or amended EHV charges in SP Manweb Area (GSP Group_D)</v>
      </c>
      <c r="B31" s="433"/>
      <c r="C31" s="433"/>
      <c r="D31" s="433"/>
      <c r="E31" s="433"/>
      <c r="F31" s="433"/>
      <c r="G31" s="433"/>
      <c r="H31" s="433"/>
      <c r="I31" s="433"/>
      <c r="J31" s="433"/>
      <c r="K31" s="433"/>
      <c r="L31" s="433"/>
      <c r="M31" s="433"/>
      <c r="N31" s="433"/>
      <c r="O31" s="207"/>
    </row>
    <row r="32" spans="1:16" ht="65.150000000000006" customHeight="1" x14ac:dyDescent="0.3">
      <c r="A32" s="18" t="s">
        <v>495</v>
      </c>
      <c r="B32" s="18" t="s">
        <v>471</v>
      </c>
      <c r="C32" s="18" t="s">
        <v>286</v>
      </c>
      <c r="D32" s="18" t="s">
        <v>472</v>
      </c>
      <c r="E32" s="18" t="s">
        <v>287</v>
      </c>
      <c r="F32" s="208" t="s">
        <v>29</v>
      </c>
      <c r="G32" s="121" t="s">
        <v>403</v>
      </c>
      <c r="H32" s="120" t="s">
        <v>297</v>
      </c>
      <c r="I32" s="120" t="s">
        <v>401</v>
      </c>
      <c r="J32" s="120" t="s">
        <v>457</v>
      </c>
      <c r="K32" s="120" t="s">
        <v>404</v>
      </c>
      <c r="L32" s="120" t="s">
        <v>298</v>
      </c>
      <c r="M32" s="120" t="s">
        <v>402</v>
      </c>
      <c r="N32" s="120" t="s">
        <v>458</v>
      </c>
      <c r="O32" s="207"/>
      <c r="P32" s="207"/>
    </row>
    <row r="33" spans="1:16" ht="22.5" customHeight="1" x14ac:dyDescent="0.3">
      <c r="A33" s="209"/>
      <c r="B33" s="209"/>
      <c r="C33" s="209"/>
      <c r="D33" s="209"/>
      <c r="E33" s="210"/>
      <c r="F33" s="211"/>
      <c r="G33" s="212"/>
      <c r="H33" s="213"/>
      <c r="I33" s="213"/>
      <c r="J33" s="213"/>
      <c r="K33" s="214"/>
      <c r="L33" s="215"/>
      <c r="M33" s="215"/>
      <c r="N33" s="215"/>
      <c r="O33" s="207"/>
      <c r="P33" s="207"/>
    </row>
    <row r="34" spans="1:16" ht="27.75" customHeight="1" x14ac:dyDescent="0.3">
      <c r="A34" s="207"/>
      <c r="B34" s="207"/>
      <c r="C34" s="207"/>
      <c r="D34" s="216"/>
      <c r="E34" s="216"/>
      <c r="F34" s="216"/>
      <c r="G34" s="216"/>
      <c r="H34" s="217"/>
      <c r="I34" s="218"/>
      <c r="J34" s="218"/>
      <c r="K34" s="207"/>
      <c r="L34" s="207"/>
      <c r="M34" s="207"/>
      <c r="N34" s="207"/>
      <c r="O34" s="207"/>
    </row>
    <row r="35" spans="1:16" ht="40" customHeight="1" x14ac:dyDescent="0.3">
      <c r="A35" s="433" t="str">
        <f>Overview!B4&amp;" - Effective from "&amp;Overview!D4&amp;" - Final new or amended EHV line loss factors in SP Manweb Area (GSP Group_D)"</f>
        <v>Indigo Power Limited - Effective from 1 April 2022 - Final new or amended EHV line loss factors in SP Manweb Area (GSP Group_D)</v>
      </c>
      <c r="B35" s="433"/>
      <c r="C35" s="433"/>
      <c r="D35" s="433"/>
      <c r="E35" s="433"/>
      <c r="F35" s="433"/>
      <c r="G35" s="433"/>
      <c r="H35" s="433"/>
      <c r="I35" s="433"/>
      <c r="J35" s="433"/>
      <c r="K35" s="433"/>
      <c r="L35" s="433"/>
      <c r="M35" s="433"/>
      <c r="N35" s="433"/>
    </row>
    <row r="36" spans="1:16" ht="65.150000000000006" customHeight="1" x14ac:dyDescent="0.3">
      <c r="A36" s="18" t="s">
        <v>495</v>
      </c>
      <c r="B36" s="18" t="s">
        <v>471</v>
      </c>
      <c r="C36" s="18" t="s">
        <v>286</v>
      </c>
      <c r="D36" s="18" t="s">
        <v>472</v>
      </c>
      <c r="E36" s="18" t="s">
        <v>287</v>
      </c>
      <c r="F36" s="208" t="s">
        <v>29</v>
      </c>
      <c r="G36" s="219" t="s">
        <v>481</v>
      </c>
      <c r="H36" s="219" t="s">
        <v>482</v>
      </c>
      <c r="I36" s="219" t="s">
        <v>483</v>
      </c>
      <c r="J36" s="219" t="s">
        <v>484</v>
      </c>
      <c r="K36" s="220" t="s">
        <v>486</v>
      </c>
      <c r="L36" s="220" t="s">
        <v>487</v>
      </c>
      <c r="M36" s="220" t="s">
        <v>488</v>
      </c>
      <c r="N36" s="220" t="s">
        <v>489</v>
      </c>
    </row>
    <row r="37" spans="1:16" ht="22.5" customHeight="1" x14ac:dyDescent="0.3">
      <c r="A37" s="209"/>
      <c r="B37" s="209"/>
      <c r="C37" s="209"/>
      <c r="D37" s="209"/>
      <c r="E37" s="210"/>
      <c r="F37" s="221"/>
      <c r="G37" s="222"/>
      <c r="H37" s="222"/>
      <c r="I37" s="223"/>
      <c r="J37" s="224"/>
      <c r="K37" s="225"/>
      <c r="L37" s="225"/>
      <c r="M37" s="225"/>
      <c r="N37" s="225"/>
    </row>
    <row r="38" spans="1:16" ht="27.75" customHeight="1" thickBot="1" x14ac:dyDescent="0.35">
      <c r="A38" s="226"/>
      <c r="B38" s="226"/>
      <c r="C38" s="226"/>
      <c r="D38" s="227"/>
      <c r="E38" s="227"/>
      <c r="F38" s="227"/>
      <c r="G38" s="227"/>
      <c r="H38" s="228"/>
      <c r="I38" s="229"/>
      <c r="J38" s="229"/>
      <c r="K38" s="226"/>
      <c r="L38" s="226"/>
      <c r="M38" s="226"/>
      <c r="N38" s="230"/>
      <c r="O38" s="230"/>
      <c r="P38" s="230"/>
    </row>
    <row r="39" spans="1:16" ht="27.75" customHeight="1" x14ac:dyDescent="0.3">
      <c r="A39" s="207"/>
      <c r="B39" s="207"/>
      <c r="C39" s="207"/>
      <c r="D39" s="216"/>
      <c r="E39" s="216"/>
      <c r="F39" s="216"/>
      <c r="G39" s="216"/>
      <c r="H39" s="217"/>
      <c r="I39" s="218"/>
      <c r="J39" s="218"/>
      <c r="K39" s="207"/>
      <c r="L39" s="207"/>
      <c r="M39" s="207"/>
      <c r="N39" s="207"/>
      <c r="O39" s="207"/>
    </row>
    <row r="40" spans="1:16" ht="40" customHeight="1" x14ac:dyDescent="0.3">
      <c r="A40" s="433" t="str">
        <f>Overview!B4&amp;" - Effective from "&amp;Overview!D4&amp;" - Final new or amended EHV charges in WPD West Midlands Area (GSP Group_E)"</f>
        <v>Indigo Power Limited - Effective from 1 April 2022 - Final new or amended EHV charges in WPD West Midlands Area (GSP Group_E)</v>
      </c>
      <c r="B40" s="433"/>
      <c r="C40" s="433"/>
      <c r="D40" s="433"/>
      <c r="E40" s="433"/>
      <c r="F40" s="433"/>
      <c r="G40" s="433"/>
      <c r="H40" s="433"/>
      <c r="I40" s="433"/>
      <c r="J40" s="433"/>
      <c r="K40" s="433"/>
      <c r="L40" s="433"/>
      <c r="M40" s="433"/>
      <c r="N40" s="433"/>
      <c r="O40" s="207"/>
    </row>
    <row r="41" spans="1:16" ht="65.150000000000006" customHeight="1" x14ac:dyDescent="0.3">
      <c r="A41" s="18" t="s">
        <v>495</v>
      </c>
      <c r="B41" s="18" t="s">
        <v>471</v>
      </c>
      <c r="C41" s="18" t="s">
        <v>286</v>
      </c>
      <c r="D41" s="18" t="s">
        <v>472</v>
      </c>
      <c r="E41" s="18" t="s">
        <v>287</v>
      </c>
      <c r="F41" s="208" t="s">
        <v>29</v>
      </c>
      <c r="G41" s="121" t="s">
        <v>403</v>
      </c>
      <c r="H41" s="120" t="s">
        <v>297</v>
      </c>
      <c r="I41" s="120" t="s">
        <v>401</v>
      </c>
      <c r="J41" s="120" t="s">
        <v>457</v>
      </c>
      <c r="K41" s="120" t="s">
        <v>404</v>
      </c>
      <c r="L41" s="120" t="s">
        <v>298</v>
      </c>
      <c r="M41" s="120" t="s">
        <v>402</v>
      </c>
      <c r="N41" s="120" t="s">
        <v>458</v>
      </c>
      <c r="O41" s="207"/>
      <c r="P41" s="207"/>
    </row>
    <row r="42" spans="1:16" ht="22.5" customHeight="1" x14ac:dyDescent="0.3">
      <c r="A42" s="209"/>
      <c r="B42" s="209"/>
      <c r="C42" s="209"/>
      <c r="D42" s="209"/>
      <c r="E42" s="210"/>
      <c r="F42" s="211"/>
      <c r="G42" s="212"/>
      <c r="H42" s="213"/>
      <c r="I42" s="213"/>
      <c r="J42" s="213"/>
      <c r="K42" s="214"/>
      <c r="L42" s="215"/>
      <c r="M42" s="215"/>
      <c r="N42" s="215"/>
      <c r="O42" s="207"/>
      <c r="P42" s="207"/>
    </row>
    <row r="43" spans="1:16" ht="27.75" customHeight="1" x14ac:dyDescent="0.3">
      <c r="A43" s="207"/>
      <c r="B43" s="207"/>
      <c r="C43" s="207"/>
      <c r="D43" s="216"/>
      <c r="E43" s="216"/>
      <c r="F43" s="216"/>
      <c r="G43" s="216"/>
      <c r="H43" s="217"/>
      <c r="I43" s="218"/>
      <c r="J43" s="218"/>
      <c r="K43" s="207"/>
      <c r="L43" s="207"/>
      <c r="M43" s="207"/>
      <c r="N43" s="207"/>
      <c r="O43" s="207"/>
    </row>
    <row r="44" spans="1:16" ht="40" customHeight="1" x14ac:dyDescent="0.3">
      <c r="A44" s="433" t="str">
        <f>Overview!B4&amp;" - Effective from "&amp;Overview!D4&amp;" - Final new or amended EHV line loss factors in WPD West Midlands Area (GSP Group_E)"</f>
        <v>Indigo Power Limited - Effective from 1 April 2022 - Final new or amended EHV line loss factors in WPD West Midlands Area (GSP Group_E)</v>
      </c>
      <c r="B44" s="433"/>
      <c r="C44" s="433"/>
      <c r="D44" s="433"/>
      <c r="E44" s="433"/>
      <c r="F44" s="433"/>
      <c r="G44" s="433"/>
      <c r="H44" s="433"/>
      <c r="I44" s="433"/>
      <c r="J44" s="433"/>
      <c r="K44" s="433"/>
      <c r="L44" s="433"/>
      <c r="M44" s="433"/>
      <c r="N44" s="433"/>
    </row>
    <row r="45" spans="1:16" ht="65.150000000000006" customHeight="1" x14ac:dyDescent="0.3">
      <c r="A45" s="18" t="s">
        <v>495</v>
      </c>
      <c r="B45" s="18" t="s">
        <v>471</v>
      </c>
      <c r="C45" s="18" t="s">
        <v>286</v>
      </c>
      <c r="D45" s="18" t="s">
        <v>472</v>
      </c>
      <c r="E45" s="18" t="s">
        <v>287</v>
      </c>
      <c r="F45" s="208" t="s">
        <v>29</v>
      </c>
      <c r="G45" s="219" t="s">
        <v>481</v>
      </c>
      <c r="H45" s="219" t="s">
        <v>482</v>
      </c>
      <c r="I45" s="219" t="s">
        <v>483</v>
      </c>
      <c r="J45" s="219" t="s">
        <v>484</v>
      </c>
      <c r="K45" s="220" t="s">
        <v>486</v>
      </c>
      <c r="L45" s="220" t="s">
        <v>487</v>
      </c>
      <c r="M45" s="220" t="s">
        <v>488</v>
      </c>
      <c r="N45" s="220" t="s">
        <v>489</v>
      </c>
    </row>
    <row r="46" spans="1:16" ht="22.5" customHeight="1" x14ac:dyDescent="0.3">
      <c r="A46" s="209"/>
      <c r="B46" s="209"/>
      <c r="C46" s="209"/>
      <c r="D46" s="209"/>
      <c r="E46" s="210"/>
      <c r="F46" s="221"/>
      <c r="G46" s="222"/>
      <c r="H46" s="222"/>
      <c r="I46" s="223"/>
      <c r="J46" s="224"/>
      <c r="K46" s="225"/>
      <c r="L46" s="225"/>
      <c r="M46" s="225"/>
      <c r="N46" s="225"/>
    </row>
    <row r="47" spans="1:16" ht="27.75" customHeight="1" thickBot="1" x14ac:dyDescent="0.35">
      <c r="A47" s="226"/>
      <c r="B47" s="226"/>
      <c r="C47" s="226"/>
      <c r="D47" s="227"/>
      <c r="E47" s="227"/>
      <c r="F47" s="227"/>
      <c r="G47" s="227"/>
      <c r="H47" s="228"/>
      <c r="I47" s="229"/>
      <c r="J47" s="229"/>
      <c r="K47" s="226"/>
      <c r="L47" s="226"/>
      <c r="M47" s="226"/>
      <c r="N47" s="230"/>
      <c r="O47" s="230"/>
      <c r="P47" s="230"/>
    </row>
    <row r="48" spans="1:16" ht="27.75" customHeight="1" x14ac:dyDescent="0.3">
      <c r="A48" s="207"/>
      <c r="B48" s="207"/>
      <c r="C48" s="207"/>
      <c r="D48" s="216"/>
      <c r="E48" s="216"/>
      <c r="F48" s="216"/>
      <c r="G48" s="216"/>
      <c r="H48" s="217"/>
      <c r="I48" s="218"/>
      <c r="J48" s="218"/>
      <c r="K48" s="207"/>
      <c r="L48" s="207"/>
      <c r="M48" s="207"/>
      <c r="N48" s="207"/>
      <c r="O48" s="207"/>
    </row>
    <row r="49" spans="1:16" ht="40" customHeight="1" x14ac:dyDescent="0.3">
      <c r="A49" s="433" t="str">
        <f>Overview!B4&amp;" - Effective from "&amp;Overview!D4&amp;" - Final new or amended EHV charges in NPG Northeast Area (GSP Group_F)"</f>
        <v>Indigo Power Limited - Effective from 1 April 2022 - Final new or amended EHV charges in NPG Northeast Area (GSP Group_F)</v>
      </c>
      <c r="B49" s="433"/>
      <c r="C49" s="433"/>
      <c r="D49" s="433"/>
      <c r="E49" s="433"/>
      <c r="F49" s="433"/>
      <c r="G49" s="433"/>
      <c r="H49" s="433"/>
      <c r="I49" s="433"/>
      <c r="J49" s="433"/>
      <c r="K49" s="433"/>
      <c r="L49" s="433"/>
      <c r="M49" s="433"/>
      <c r="N49" s="433"/>
      <c r="O49" s="207"/>
    </row>
    <row r="50" spans="1:16" ht="65.150000000000006" customHeight="1" x14ac:dyDescent="0.3">
      <c r="A50" s="18" t="s">
        <v>495</v>
      </c>
      <c r="B50" s="18" t="s">
        <v>471</v>
      </c>
      <c r="C50" s="18" t="s">
        <v>286</v>
      </c>
      <c r="D50" s="18" t="s">
        <v>472</v>
      </c>
      <c r="E50" s="18" t="s">
        <v>287</v>
      </c>
      <c r="F50" s="208" t="s">
        <v>29</v>
      </c>
      <c r="G50" s="121" t="s">
        <v>403</v>
      </c>
      <c r="H50" s="120" t="s">
        <v>297</v>
      </c>
      <c r="I50" s="120" t="s">
        <v>401</v>
      </c>
      <c r="J50" s="120" t="s">
        <v>457</v>
      </c>
      <c r="K50" s="120" t="s">
        <v>404</v>
      </c>
      <c r="L50" s="120" t="s">
        <v>298</v>
      </c>
      <c r="M50" s="120" t="s">
        <v>402</v>
      </c>
      <c r="N50" s="120" t="s">
        <v>458</v>
      </c>
      <c r="O50" s="207"/>
      <c r="P50" s="207"/>
    </row>
    <row r="51" spans="1:16" ht="22.5" customHeight="1" x14ac:dyDescent="0.3">
      <c r="A51" s="209"/>
      <c r="B51" s="209"/>
      <c r="C51" s="209"/>
      <c r="D51" s="209"/>
      <c r="E51" s="210"/>
      <c r="F51" s="211"/>
      <c r="G51" s="212"/>
      <c r="H51" s="213"/>
      <c r="I51" s="213"/>
      <c r="J51" s="213"/>
      <c r="K51" s="214"/>
      <c r="L51" s="215"/>
      <c r="M51" s="215"/>
      <c r="N51" s="215"/>
      <c r="O51" s="207"/>
      <c r="P51" s="207"/>
    </row>
    <row r="52" spans="1:16" ht="27.75" customHeight="1" x14ac:dyDescent="0.3">
      <c r="A52" s="207"/>
      <c r="B52" s="207"/>
      <c r="C52" s="207"/>
      <c r="D52" s="216"/>
      <c r="E52" s="216"/>
      <c r="F52" s="216"/>
      <c r="G52" s="216"/>
      <c r="H52" s="217"/>
      <c r="I52" s="218"/>
      <c r="J52" s="218"/>
      <c r="K52" s="207"/>
      <c r="L52" s="207"/>
      <c r="M52" s="207"/>
      <c r="N52" s="207"/>
      <c r="O52" s="207"/>
    </row>
    <row r="53" spans="1:16" ht="40" customHeight="1" x14ac:dyDescent="0.3">
      <c r="A53" s="433" t="str">
        <f>Overview!B4&amp;" - Effective from "&amp;Overview!D4&amp;" - Final new or amended EHV line loss factors in NPG Northeast Area (GSP Group_F)"</f>
        <v>Indigo Power Limited - Effective from 1 April 2022 - Final new or amended EHV line loss factors in NPG Northeast Area (GSP Group_F)</v>
      </c>
      <c r="B53" s="433"/>
      <c r="C53" s="433"/>
      <c r="D53" s="433"/>
      <c r="E53" s="433"/>
      <c r="F53" s="433"/>
      <c r="G53" s="433"/>
      <c r="H53" s="433"/>
      <c r="I53" s="433"/>
      <c r="J53" s="433"/>
      <c r="K53" s="433"/>
      <c r="L53" s="433"/>
      <c r="M53" s="433"/>
      <c r="N53" s="433"/>
    </row>
    <row r="54" spans="1:16" ht="65.150000000000006" customHeight="1" x14ac:dyDescent="0.3">
      <c r="A54" s="18" t="s">
        <v>495</v>
      </c>
      <c r="B54" s="18" t="s">
        <v>471</v>
      </c>
      <c r="C54" s="18" t="s">
        <v>286</v>
      </c>
      <c r="D54" s="18" t="s">
        <v>472</v>
      </c>
      <c r="E54" s="18" t="s">
        <v>287</v>
      </c>
      <c r="F54" s="208" t="s">
        <v>29</v>
      </c>
      <c r="G54" s="219" t="s">
        <v>481</v>
      </c>
      <c r="H54" s="219" t="s">
        <v>482</v>
      </c>
      <c r="I54" s="219" t="s">
        <v>483</v>
      </c>
      <c r="J54" s="219" t="s">
        <v>484</v>
      </c>
      <c r="K54" s="220" t="s">
        <v>486</v>
      </c>
      <c r="L54" s="220" t="s">
        <v>487</v>
      </c>
      <c r="M54" s="220" t="s">
        <v>488</v>
      </c>
      <c r="N54" s="220" t="s">
        <v>489</v>
      </c>
    </row>
    <row r="55" spans="1:16" ht="22.5" customHeight="1" x14ac:dyDescent="0.3">
      <c r="A55" s="209"/>
      <c r="B55" s="209"/>
      <c r="C55" s="209"/>
      <c r="D55" s="209"/>
      <c r="E55" s="210"/>
      <c r="F55" s="221"/>
      <c r="G55" s="222"/>
      <c r="H55" s="222"/>
      <c r="I55" s="223"/>
      <c r="J55" s="224"/>
      <c r="K55" s="225"/>
      <c r="L55" s="225"/>
      <c r="M55" s="225"/>
      <c r="N55" s="225"/>
    </row>
    <row r="56" spans="1:16" ht="27.75" customHeight="1" thickBot="1" x14ac:dyDescent="0.35">
      <c r="A56" s="226"/>
      <c r="B56" s="226"/>
      <c r="C56" s="226"/>
      <c r="D56" s="227"/>
      <c r="E56" s="227"/>
      <c r="F56" s="227"/>
      <c r="G56" s="227"/>
      <c r="H56" s="228"/>
      <c r="I56" s="229"/>
      <c r="J56" s="229"/>
      <c r="K56" s="226"/>
      <c r="L56" s="226"/>
      <c r="M56" s="226"/>
      <c r="N56" s="230"/>
      <c r="O56" s="230"/>
      <c r="P56" s="230"/>
    </row>
    <row r="57" spans="1:16" ht="27.75" customHeight="1" x14ac:dyDescent="0.3">
      <c r="A57" s="207"/>
      <c r="B57" s="207"/>
      <c r="C57" s="207"/>
      <c r="D57" s="216"/>
      <c r="E57" s="216"/>
      <c r="F57" s="216"/>
      <c r="G57" s="216"/>
      <c r="H57" s="217"/>
      <c r="I57" s="218"/>
      <c r="J57" s="218"/>
      <c r="K57" s="207"/>
      <c r="L57" s="207"/>
      <c r="M57" s="207"/>
      <c r="N57" s="207"/>
      <c r="O57" s="207"/>
    </row>
    <row r="58" spans="1:16" ht="40" customHeight="1" x14ac:dyDescent="0.3">
      <c r="A58" s="433" t="str">
        <f>Overview!B4&amp;" - Effective from "&amp;Overview!D4&amp;" - Final new or amended EHV charges in Electricity North West Area (GSP Group_G)"</f>
        <v>Indigo Power Limited - Effective from 1 April 2022 - Final new or amended EHV charges in Electricity North West Area (GSP Group_G)</v>
      </c>
      <c r="B58" s="433"/>
      <c r="C58" s="433"/>
      <c r="D58" s="433"/>
      <c r="E58" s="433"/>
      <c r="F58" s="433"/>
      <c r="G58" s="433"/>
      <c r="H58" s="433"/>
      <c r="I58" s="433"/>
      <c r="J58" s="433"/>
      <c r="K58" s="433"/>
      <c r="L58" s="433"/>
      <c r="M58" s="433"/>
      <c r="N58" s="433"/>
      <c r="O58" s="207"/>
    </row>
    <row r="59" spans="1:16" ht="65.150000000000006" customHeight="1" x14ac:dyDescent="0.3">
      <c r="A59" s="18" t="s">
        <v>495</v>
      </c>
      <c r="B59" s="18" t="s">
        <v>471</v>
      </c>
      <c r="C59" s="18" t="s">
        <v>286</v>
      </c>
      <c r="D59" s="18" t="s">
        <v>472</v>
      </c>
      <c r="E59" s="18" t="s">
        <v>287</v>
      </c>
      <c r="F59" s="208" t="s">
        <v>29</v>
      </c>
      <c r="G59" s="121" t="s">
        <v>403</v>
      </c>
      <c r="H59" s="120" t="s">
        <v>297</v>
      </c>
      <c r="I59" s="120" t="s">
        <v>401</v>
      </c>
      <c r="J59" s="120" t="s">
        <v>457</v>
      </c>
      <c r="K59" s="120" t="s">
        <v>404</v>
      </c>
      <c r="L59" s="120" t="s">
        <v>298</v>
      </c>
      <c r="M59" s="120" t="s">
        <v>402</v>
      </c>
      <c r="N59" s="120" t="s">
        <v>458</v>
      </c>
      <c r="O59" s="207"/>
      <c r="P59" s="207"/>
    </row>
    <row r="60" spans="1:16" ht="22.5" customHeight="1" x14ac:dyDescent="0.3">
      <c r="A60" s="209"/>
      <c r="B60" s="209"/>
      <c r="C60" s="209"/>
      <c r="D60" s="209"/>
      <c r="E60" s="210"/>
      <c r="F60" s="211"/>
      <c r="G60" s="212"/>
      <c r="H60" s="213"/>
      <c r="I60" s="213"/>
      <c r="J60" s="213"/>
      <c r="K60" s="214"/>
      <c r="L60" s="215"/>
      <c r="M60" s="215"/>
      <c r="N60" s="215"/>
      <c r="O60" s="207"/>
      <c r="P60" s="207"/>
    </row>
    <row r="61" spans="1:16" ht="27.75" customHeight="1" x14ac:dyDescent="0.3">
      <c r="A61" s="207"/>
      <c r="B61" s="207"/>
      <c r="C61" s="207"/>
      <c r="D61" s="216"/>
      <c r="E61" s="216"/>
      <c r="F61" s="216"/>
      <c r="G61" s="216"/>
      <c r="H61" s="217"/>
      <c r="I61" s="218"/>
      <c r="J61" s="218"/>
      <c r="K61" s="207"/>
      <c r="L61" s="207"/>
      <c r="M61" s="207"/>
      <c r="N61" s="207"/>
      <c r="O61" s="207"/>
    </row>
    <row r="62" spans="1:16" ht="40" customHeight="1" x14ac:dyDescent="0.3">
      <c r="A62" s="433" t="str">
        <f>Overview!B4&amp;" - Effective from "&amp;Overview!D4&amp;" - Final new or amended EHV line loss factors in Electricity North West Area (GSP Group_G)"</f>
        <v>Indigo Power Limited - Effective from 1 April 2022 - Final new or amended EHV line loss factors in Electricity North West Area (GSP Group_G)</v>
      </c>
      <c r="B62" s="433"/>
      <c r="C62" s="433"/>
      <c r="D62" s="433"/>
      <c r="E62" s="433"/>
      <c r="F62" s="433"/>
      <c r="G62" s="433"/>
      <c r="H62" s="433"/>
      <c r="I62" s="433"/>
      <c r="J62" s="433"/>
      <c r="K62" s="433"/>
      <c r="L62" s="433"/>
      <c r="M62" s="433"/>
      <c r="N62" s="433"/>
    </row>
    <row r="63" spans="1:16" ht="65.150000000000006" customHeight="1" x14ac:dyDescent="0.3">
      <c r="A63" s="18" t="s">
        <v>495</v>
      </c>
      <c r="B63" s="18" t="s">
        <v>471</v>
      </c>
      <c r="C63" s="18" t="s">
        <v>286</v>
      </c>
      <c r="D63" s="18" t="s">
        <v>472</v>
      </c>
      <c r="E63" s="18" t="s">
        <v>287</v>
      </c>
      <c r="F63" s="208" t="s">
        <v>29</v>
      </c>
      <c r="G63" s="219" t="s">
        <v>481</v>
      </c>
      <c r="H63" s="219" t="s">
        <v>482</v>
      </c>
      <c r="I63" s="219" t="s">
        <v>483</v>
      </c>
      <c r="J63" s="219" t="s">
        <v>484</v>
      </c>
      <c r="K63" s="220" t="s">
        <v>486</v>
      </c>
      <c r="L63" s="220" t="s">
        <v>487</v>
      </c>
      <c r="M63" s="220" t="s">
        <v>488</v>
      </c>
      <c r="N63" s="220" t="s">
        <v>489</v>
      </c>
    </row>
    <row r="64" spans="1:16" ht="22.5" customHeight="1" x14ac:dyDescent="0.3">
      <c r="A64" s="209"/>
      <c r="B64" s="209"/>
      <c r="C64" s="209"/>
      <c r="D64" s="209"/>
      <c r="E64" s="210"/>
      <c r="F64" s="221"/>
      <c r="G64" s="222"/>
      <c r="H64" s="222"/>
      <c r="I64" s="223"/>
      <c r="J64" s="224"/>
      <c r="K64" s="225"/>
      <c r="L64" s="225"/>
      <c r="M64" s="225"/>
      <c r="N64" s="225"/>
    </row>
    <row r="65" spans="1:16" ht="27.75" customHeight="1" thickBot="1" x14ac:dyDescent="0.35">
      <c r="A65" s="226"/>
      <c r="B65" s="226"/>
      <c r="C65" s="226"/>
      <c r="D65" s="227"/>
      <c r="E65" s="227"/>
      <c r="F65" s="227"/>
      <c r="G65" s="227"/>
      <c r="H65" s="228"/>
      <c r="I65" s="229"/>
      <c r="J65" s="229"/>
      <c r="K65" s="226"/>
      <c r="L65" s="226"/>
      <c r="M65" s="226"/>
      <c r="N65" s="230"/>
      <c r="O65" s="230"/>
      <c r="P65" s="230"/>
    </row>
    <row r="66" spans="1:16" ht="27.75" customHeight="1" x14ac:dyDescent="0.3">
      <c r="A66" s="231"/>
      <c r="B66" s="231"/>
      <c r="C66" s="231"/>
      <c r="D66" s="232"/>
      <c r="E66" s="232"/>
      <c r="F66" s="232"/>
      <c r="G66" s="232"/>
      <c r="H66" s="233"/>
      <c r="I66" s="234"/>
      <c r="J66" s="234"/>
      <c r="K66" s="231"/>
      <c r="L66" s="231"/>
      <c r="M66" s="231"/>
      <c r="N66" s="207"/>
      <c r="O66" s="207"/>
      <c r="P66" s="207"/>
    </row>
    <row r="67" spans="1:16" ht="42" customHeight="1" x14ac:dyDescent="0.3">
      <c r="A67" s="433" t="str">
        <f>Overview!B4&amp;" - Effective from "&amp;Overview!D4&amp;" - Final new or amended EHV charges in SSE SEPD Area (GSP Group_H)"</f>
        <v>Indigo Power Limited - Effective from 1 April 2022 - Final new or amended EHV charges in SSE SEPD Area (GSP Group_H)</v>
      </c>
      <c r="B67" s="433"/>
      <c r="C67" s="433"/>
      <c r="D67" s="433"/>
      <c r="E67" s="433"/>
      <c r="F67" s="433"/>
      <c r="G67" s="433"/>
      <c r="H67" s="433"/>
      <c r="I67" s="433"/>
      <c r="J67" s="433"/>
      <c r="K67" s="433"/>
      <c r="L67" s="433"/>
      <c r="M67" s="433"/>
      <c r="N67" s="433"/>
      <c r="O67" s="207"/>
    </row>
    <row r="68" spans="1:16" ht="68.25" customHeight="1" x14ac:dyDescent="0.3">
      <c r="A68" s="18" t="s">
        <v>495</v>
      </c>
      <c r="B68" s="18" t="s">
        <v>471</v>
      </c>
      <c r="C68" s="18" t="s">
        <v>286</v>
      </c>
      <c r="D68" s="18" t="s">
        <v>472</v>
      </c>
      <c r="E68" s="18" t="s">
        <v>287</v>
      </c>
      <c r="F68" s="208" t="s">
        <v>29</v>
      </c>
      <c r="G68" s="121" t="s">
        <v>403</v>
      </c>
      <c r="H68" s="120" t="s">
        <v>297</v>
      </c>
      <c r="I68" s="120" t="s">
        <v>401</v>
      </c>
      <c r="J68" s="120" t="s">
        <v>457</v>
      </c>
      <c r="K68" s="120" t="s">
        <v>404</v>
      </c>
      <c r="L68" s="120" t="s">
        <v>298</v>
      </c>
      <c r="M68" s="120" t="s">
        <v>402</v>
      </c>
      <c r="N68" s="120" t="s">
        <v>458</v>
      </c>
      <c r="O68" s="207"/>
      <c r="P68" s="207"/>
    </row>
    <row r="69" spans="1:16" ht="27.75" customHeight="1" x14ac:dyDescent="0.3">
      <c r="A69" s="209"/>
      <c r="B69" s="209"/>
      <c r="C69" s="209"/>
      <c r="D69" s="209"/>
      <c r="E69" s="210"/>
      <c r="F69" s="211"/>
      <c r="G69" s="212"/>
      <c r="H69" s="213"/>
      <c r="I69" s="213"/>
      <c r="J69" s="213"/>
      <c r="K69" s="214"/>
      <c r="L69" s="215"/>
      <c r="M69" s="215"/>
      <c r="N69" s="215"/>
      <c r="O69" s="207"/>
      <c r="P69" s="207"/>
    </row>
    <row r="70" spans="1:16" ht="27.75" customHeight="1" x14ac:dyDescent="0.3">
      <c r="A70" s="207"/>
      <c r="B70" s="207"/>
      <c r="C70" s="207"/>
      <c r="D70" s="216"/>
      <c r="E70" s="216"/>
      <c r="F70" s="216"/>
      <c r="G70" s="216"/>
      <c r="H70" s="217"/>
      <c r="I70" s="218"/>
      <c r="J70" s="218"/>
      <c r="K70" s="207"/>
      <c r="L70" s="207"/>
      <c r="M70" s="207"/>
      <c r="N70" s="207"/>
      <c r="O70" s="207"/>
    </row>
    <row r="71" spans="1:16" ht="48" customHeight="1" x14ac:dyDescent="0.3">
      <c r="A71" s="433" t="str">
        <f>Overview!B4&amp;" - Effective from "&amp;Overview!D4&amp;" - Final new or amended EHV line loss factors in SSE SEPD Area (GSP Group_H)"</f>
        <v>Indigo Power Limited - Effective from 1 April 2022 - Final new or amended EHV line loss factors in SSE SEPD Area (GSP Group_H)</v>
      </c>
      <c r="B71" s="433"/>
      <c r="C71" s="433"/>
      <c r="D71" s="433"/>
      <c r="E71" s="433"/>
      <c r="F71" s="433"/>
      <c r="G71" s="433"/>
      <c r="H71" s="433"/>
      <c r="I71" s="433"/>
      <c r="J71" s="433"/>
      <c r="K71" s="433"/>
      <c r="L71" s="433"/>
      <c r="M71" s="433"/>
      <c r="N71" s="433"/>
      <c r="O71" s="433"/>
      <c r="P71" s="433"/>
    </row>
    <row r="72" spans="1:16" ht="45.75" customHeight="1" x14ac:dyDescent="0.3">
      <c r="A72" s="18" t="s">
        <v>495</v>
      </c>
      <c r="B72" s="18" t="s">
        <v>471</v>
      </c>
      <c r="C72" s="18" t="s">
        <v>286</v>
      </c>
      <c r="D72" s="18" t="s">
        <v>472</v>
      </c>
      <c r="E72" s="18" t="s">
        <v>287</v>
      </c>
      <c r="F72" s="208" t="s">
        <v>29</v>
      </c>
      <c r="G72" s="219" t="s">
        <v>481</v>
      </c>
      <c r="H72" s="219" t="s">
        <v>482</v>
      </c>
      <c r="I72" s="219" t="s">
        <v>483</v>
      </c>
      <c r="J72" s="219" t="s">
        <v>484</v>
      </c>
      <c r="K72" s="219" t="s">
        <v>485</v>
      </c>
      <c r="L72" s="220" t="s">
        <v>486</v>
      </c>
      <c r="M72" s="220" t="s">
        <v>487</v>
      </c>
      <c r="N72" s="220" t="s">
        <v>488</v>
      </c>
      <c r="O72" s="220" t="s">
        <v>489</v>
      </c>
      <c r="P72" s="220" t="s">
        <v>490</v>
      </c>
    </row>
    <row r="73" spans="1:16" ht="27.75" customHeight="1" x14ac:dyDescent="0.3">
      <c r="A73" s="209"/>
      <c r="B73" s="209"/>
      <c r="C73" s="209"/>
      <c r="D73" s="209"/>
      <c r="E73" s="210"/>
      <c r="F73" s="221"/>
      <c r="G73" s="222"/>
      <c r="H73" s="222"/>
      <c r="I73" s="223"/>
      <c r="J73" s="224"/>
      <c r="K73" s="224"/>
      <c r="L73" s="225"/>
      <c r="M73" s="225"/>
      <c r="N73" s="225"/>
      <c r="O73" s="225"/>
      <c r="P73" s="225"/>
    </row>
    <row r="74" spans="1:16" ht="27.75" customHeight="1" thickBot="1" x14ac:dyDescent="0.35">
      <c r="A74" s="226"/>
      <c r="B74" s="226"/>
      <c r="C74" s="226"/>
      <c r="D74" s="227"/>
      <c r="E74" s="227"/>
      <c r="F74" s="227"/>
      <c r="G74" s="227"/>
      <c r="H74" s="228"/>
      <c r="I74" s="229"/>
      <c r="J74" s="229"/>
      <c r="K74" s="226"/>
      <c r="L74" s="226"/>
      <c r="M74" s="226"/>
      <c r="N74" s="226"/>
      <c r="O74" s="226"/>
      <c r="P74" s="230"/>
    </row>
    <row r="75" spans="1:16" ht="27.75" customHeight="1" x14ac:dyDescent="0.3">
      <c r="A75" s="231"/>
      <c r="B75" s="231"/>
      <c r="C75" s="231"/>
      <c r="D75" s="232"/>
      <c r="E75" s="232"/>
      <c r="F75" s="232"/>
      <c r="G75" s="232"/>
      <c r="H75" s="233"/>
      <c r="I75" s="234"/>
      <c r="J75" s="234"/>
      <c r="K75" s="231"/>
      <c r="L75" s="231"/>
      <c r="M75" s="231"/>
      <c r="N75" s="207"/>
      <c r="O75" s="207"/>
    </row>
    <row r="76" spans="1:16" ht="40" customHeight="1" x14ac:dyDescent="0.3">
      <c r="A76" s="433" t="str">
        <f>Overview!B4&amp;" - Effective from "&amp;Overview!D4&amp;" - Final new or amended EHV charges in UKPN SPN Area (GSP Group_J)"</f>
        <v>Indigo Power Limited - Effective from 1 April 2022 - Final new or amended EHV charges in UKPN SPN Area (GSP Group_J)</v>
      </c>
      <c r="B76" s="433"/>
      <c r="C76" s="433"/>
      <c r="D76" s="433"/>
      <c r="E76" s="433"/>
      <c r="F76" s="433"/>
      <c r="G76" s="433"/>
      <c r="H76" s="433"/>
      <c r="I76" s="433"/>
      <c r="J76" s="433"/>
      <c r="K76" s="433"/>
      <c r="L76" s="433"/>
      <c r="M76" s="433"/>
      <c r="N76" s="433"/>
      <c r="O76" s="207"/>
    </row>
    <row r="77" spans="1:16" ht="65.150000000000006" customHeight="1" x14ac:dyDescent="0.3">
      <c r="A77" s="18" t="s">
        <v>495</v>
      </c>
      <c r="B77" s="18" t="s">
        <v>471</v>
      </c>
      <c r="C77" s="18" t="s">
        <v>286</v>
      </c>
      <c r="D77" s="18" t="s">
        <v>472</v>
      </c>
      <c r="E77" s="18" t="s">
        <v>287</v>
      </c>
      <c r="F77" s="208" t="s">
        <v>29</v>
      </c>
      <c r="G77" s="121" t="s">
        <v>403</v>
      </c>
      <c r="H77" s="120" t="s">
        <v>297</v>
      </c>
      <c r="I77" s="120" t="s">
        <v>401</v>
      </c>
      <c r="J77" s="120" t="s">
        <v>457</v>
      </c>
      <c r="K77" s="120" t="s">
        <v>404</v>
      </c>
      <c r="L77" s="120" t="s">
        <v>298</v>
      </c>
      <c r="M77" s="120" t="s">
        <v>402</v>
      </c>
      <c r="N77" s="120" t="s">
        <v>458</v>
      </c>
      <c r="O77" s="207"/>
      <c r="P77" s="207"/>
    </row>
    <row r="78" spans="1:16" ht="22.5" customHeight="1" x14ac:dyDescent="0.3">
      <c r="A78" s="209"/>
      <c r="B78" s="209"/>
      <c r="C78" s="209"/>
      <c r="D78" s="209"/>
      <c r="E78" s="210"/>
      <c r="F78" s="211"/>
      <c r="G78" s="212"/>
      <c r="H78" s="213"/>
      <c r="I78" s="213"/>
      <c r="J78" s="213"/>
      <c r="K78" s="214"/>
      <c r="L78" s="215"/>
      <c r="M78" s="215"/>
      <c r="N78" s="215"/>
      <c r="O78" s="207"/>
      <c r="P78" s="207"/>
    </row>
    <row r="79" spans="1:16" ht="27.75" customHeight="1" x14ac:dyDescent="0.3">
      <c r="A79" s="207"/>
      <c r="B79" s="207"/>
      <c r="C79" s="207"/>
      <c r="D79" s="216"/>
      <c r="E79" s="216"/>
      <c r="F79" s="216"/>
      <c r="G79" s="216"/>
      <c r="H79" s="217"/>
      <c r="I79" s="218"/>
      <c r="J79" s="218"/>
      <c r="K79" s="207"/>
      <c r="L79" s="207"/>
      <c r="M79" s="207"/>
      <c r="N79" s="207"/>
      <c r="O79" s="207"/>
    </row>
    <row r="80" spans="1:16" ht="40" customHeight="1" x14ac:dyDescent="0.3">
      <c r="A80" s="433" t="str">
        <f>Overview!B4&amp;" - Effective from "&amp;Overview!D4&amp;" - Final new or amended EHV line loss factors in UKPN SPN Area (GSP Group_J)"</f>
        <v>Indigo Power Limited - Effective from 1 April 2022 - Final new or amended EHV line loss factors in UKPN SPN Area (GSP Group_J)</v>
      </c>
      <c r="B80" s="433"/>
      <c r="C80" s="433"/>
      <c r="D80" s="433"/>
      <c r="E80" s="433"/>
      <c r="F80" s="433"/>
      <c r="G80" s="433"/>
      <c r="H80" s="433"/>
      <c r="I80" s="433"/>
      <c r="J80" s="433"/>
      <c r="K80" s="433"/>
      <c r="L80" s="433"/>
      <c r="M80" s="433"/>
      <c r="N80" s="433"/>
      <c r="O80" s="433"/>
      <c r="P80" s="433"/>
    </row>
    <row r="81" spans="1:16" ht="65.150000000000006" customHeight="1" x14ac:dyDescent="0.3">
      <c r="A81" s="18" t="s">
        <v>495</v>
      </c>
      <c r="B81" s="18" t="s">
        <v>471</v>
      </c>
      <c r="C81" s="18" t="s">
        <v>286</v>
      </c>
      <c r="D81" s="18" t="s">
        <v>472</v>
      </c>
      <c r="E81" s="18" t="s">
        <v>287</v>
      </c>
      <c r="F81" s="208" t="s">
        <v>29</v>
      </c>
      <c r="G81" s="219" t="s">
        <v>481</v>
      </c>
      <c r="H81" s="219" t="s">
        <v>482</v>
      </c>
      <c r="I81" s="219" t="s">
        <v>483</v>
      </c>
      <c r="J81" s="219" t="s">
        <v>484</v>
      </c>
      <c r="K81" s="219" t="s">
        <v>485</v>
      </c>
      <c r="L81" s="220" t="s">
        <v>486</v>
      </c>
      <c r="M81" s="220" t="s">
        <v>487</v>
      </c>
      <c r="N81" s="220" t="s">
        <v>488</v>
      </c>
      <c r="O81" s="220" t="s">
        <v>489</v>
      </c>
      <c r="P81" s="220" t="s">
        <v>490</v>
      </c>
    </row>
    <row r="82" spans="1:16" ht="22.5" customHeight="1" x14ac:dyDescent="0.3">
      <c r="A82" s="209"/>
      <c r="B82" s="209"/>
      <c r="C82" s="209"/>
      <c r="D82" s="209"/>
      <c r="E82" s="210"/>
      <c r="F82" s="221"/>
      <c r="G82" s="222"/>
      <c r="H82" s="222"/>
      <c r="I82" s="223"/>
      <c r="J82" s="224"/>
      <c r="K82" s="224"/>
      <c r="L82" s="225"/>
      <c r="M82" s="225"/>
      <c r="N82" s="225"/>
      <c r="O82" s="225"/>
      <c r="P82" s="225"/>
    </row>
    <row r="83" spans="1:16" ht="27.75" customHeight="1" thickBot="1" x14ac:dyDescent="0.35">
      <c r="A83" s="226"/>
      <c r="B83" s="226"/>
      <c r="C83" s="226"/>
      <c r="D83" s="227"/>
      <c r="E83" s="227"/>
      <c r="F83" s="227"/>
      <c r="G83" s="227"/>
      <c r="H83" s="228"/>
      <c r="I83" s="229"/>
      <c r="J83" s="229"/>
      <c r="K83" s="226"/>
      <c r="L83" s="226"/>
      <c r="M83" s="226"/>
      <c r="N83" s="226"/>
      <c r="O83" s="226"/>
      <c r="P83" s="230"/>
    </row>
    <row r="84" spans="1:16" ht="27.75" customHeight="1" x14ac:dyDescent="0.3">
      <c r="A84" s="231"/>
      <c r="B84" s="231"/>
      <c r="C84" s="231"/>
      <c r="D84" s="232"/>
      <c r="E84" s="232"/>
      <c r="F84" s="232"/>
      <c r="G84" s="232"/>
      <c r="H84" s="233"/>
      <c r="I84" s="234"/>
      <c r="J84" s="234"/>
      <c r="K84" s="231"/>
      <c r="L84" s="231"/>
      <c r="M84" s="231"/>
      <c r="N84" s="207"/>
      <c r="O84" s="207"/>
    </row>
    <row r="85" spans="1:16" ht="40" customHeight="1" x14ac:dyDescent="0.3">
      <c r="A85" s="433" t="str">
        <f>Overview!B4&amp;" - Effective from "&amp;Overview!D4&amp;" - Final new or amended EHV charges in WPD South Wales Area (GSP Group_K)"</f>
        <v>Indigo Power Limited - Effective from 1 April 2022 - Final new or amended EHV charges in WPD South Wales Area (GSP Group_K)</v>
      </c>
      <c r="B85" s="433"/>
      <c r="C85" s="433"/>
      <c r="D85" s="433"/>
      <c r="E85" s="433"/>
      <c r="F85" s="433"/>
      <c r="G85" s="433"/>
      <c r="H85" s="433"/>
      <c r="I85" s="433"/>
      <c r="J85" s="433"/>
      <c r="K85" s="433"/>
      <c r="L85" s="433"/>
      <c r="M85" s="433"/>
      <c r="N85" s="433"/>
      <c r="O85" s="207"/>
    </row>
    <row r="86" spans="1:16" ht="65.150000000000006" customHeight="1" x14ac:dyDescent="0.3">
      <c r="A86" s="18" t="s">
        <v>495</v>
      </c>
      <c r="B86" s="18" t="s">
        <v>471</v>
      </c>
      <c r="C86" s="18" t="s">
        <v>286</v>
      </c>
      <c r="D86" s="18" t="s">
        <v>472</v>
      </c>
      <c r="E86" s="18" t="s">
        <v>287</v>
      </c>
      <c r="F86" s="208" t="s">
        <v>29</v>
      </c>
      <c r="G86" s="121" t="s">
        <v>403</v>
      </c>
      <c r="H86" s="120" t="s">
        <v>297</v>
      </c>
      <c r="I86" s="120" t="s">
        <v>401</v>
      </c>
      <c r="J86" s="120" t="s">
        <v>457</v>
      </c>
      <c r="K86" s="120" t="s">
        <v>404</v>
      </c>
      <c r="L86" s="120" t="s">
        <v>298</v>
      </c>
      <c r="M86" s="120" t="s">
        <v>402</v>
      </c>
      <c r="N86" s="120" t="s">
        <v>458</v>
      </c>
      <c r="O86" s="207"/>
      <c r="P86" s="207"/>
    </row>
    <row r="87" spans="1:16" ht="22.5" customHeight="1" x14ac:dyDescent="0.3">
      <c r="A87" s="209"/>
      <c r="B87" s="209"/>
      <c r="C87" s="209"/>
      <c r="D87" s="209"/>
      <c r="E87" s="210"/>
      <c r="F87" s="211"/>
      <c r="G87" s="212"/>
      <c r="H87" s="213"/>
      <c r="I87" s="213"/>
      <c r="J87" s="213"/>
      <c r="K87" s="214"/>
      <c r="L87" s="215"/>
      <c r="M87" s="215"/>
      <c r="N87" s="215"/>
      <c r="O87" s="207"/>
      <c r="P87" s="207"/>
    </row>
    <row r="88" spans="1:16" ht="27.75" customHeight="1" x14ac:dyDescent="0.3">
      <c r="A88" s="207"/>
      <c r="B88" s="207"/>
      <c r="C88" s="207"/>
      <c r="D88" s="216"/>
      <c r="E88" s="216"/>
      <c r="F88" s="216"/>
      <c r="G88" s="216"/>
      <c r="H88" s="217"/>
      <c r="I88" s="218"/>
      <c r="J88" s="218"/>
      <c r="K88" s="207"/>
      <c r="L88" s="207"/>
      <c r="M88" s="207"/>
      <c r="N88" s="207"/>
      <c r="O88" s="207"/>
    </row>
    <row r="89" spans="1:16" ht="40" customHeight="1" x14ac:dyDescent="0.3">
      <c r="A89" s="433" t="str">
        <f>Overview!B4&amp;" - Effective from "&amp;Overview!D4&amp;" - Final new or amended EHV line loss factors in WPD South Wales Area (GSP Group_K)"</f>
        <v>Indigo Power Limited - Effective from 1 April 2022 - Final new or amended EHV line loss factors in WPD South Wales Area (GSP Group_K)</v>
      </c>
      <c r="B89" s="433"/>
      <c r="C89" s="433"/>
      <c r="D89" s="433"/>
      <c r="E89" s="433"/>
      <c r="F89" s="433"/>
      <c r="G89" s="433"/>
      <c r="H89" s="433"/>
      <c r="I89" s="433"/>
      <c r="J89" s="433"/>
      <c r="K89" s="433"/>
      <c r="L89" s="433"/>
      <c r="M89" s="433"/>
      <c r="N89" s="433"/>
    </row>
    <row r="90" spans="1:16" ht="65.150000000000006" customHeight="1" x14ac:dyDescent="0.3">
      <c r="A90" s="18" t="s">
        <v>495</v>
      </c>
      <c r="B90" s="18" t="s">
        <v>471</v>
      </c>
      <c r="C90" s="18" t="s">
        <v>286</v>
      </c>
      <c r="D90" s="18" t="s">
        <v>472</v>
      </c>
      <c r="E90" s="18" t="s">
        <v>287</v>
      </c>
      <c r="F90" s="208" t="s">
        <v>29</v>
      </c>
      <c r="G90" s="219" t="s">
        <v>481</v>
      </c>
      <c r="H90" s="219" t="s">
        <v>482</v>
      </c>
      <c r="I90" s="219" t="s">
        <v>483</v>
      </c>
      <c r="J90" s="219" t="s">
        <v>484</v>
      </c>
      <c r="K90" s="220" t="s">
        <v>486</v>
      </c>
      <c r="L90" s="220" t="s">
        <v>487</v>
      </c>
      <c r="M90" s="220" t="s">
        <v>488</v>
      </c>
      <c r="N90" s="220" t="s">
        <v>489</v>
      </c>
    </row>
    <row r="91" spans="1:16" ht="22.5" customHeight="1" x14ac:dyDescent="0.3">
      <c r="A91" s="209"/>
      <c r="B91" s="209"/>
      <c r="C91" s="209"/>
      <c r="D91" s="209"/>
      <c r="E91" s="210"/>
      <c r="F91" s="221"/>
      <c r="G91" s="222"/>
      <c r="H91" s="222"/>
      <c r="I91" s="223"/>
      <c r="J91" s="224"/>
      <c r="K91" s="225"/>
      <c r="L91" s="225"/>
      <c r="M91" s="225"/>
      <c r="N91" s="225"/>
    </row>
    <row r="92" spans="1:16" ht="27.75" customHeight="1" thickBot="1" x14ac:dyDescent="0.35">
      <c r="A92" s="226"/>
      <c r="B92" s="226"/>
      <c r="C92" s="226"/>
      <c r="D92" s="227"/>
      <c r="E92" s="227"/>
      <c r="F92" s="227"/>
      <c r="G92" s="227"/>
      <c r="H92" s="228"/>
      <c r="I92" s="229"/>
      <c r="J92" s="229"/>
      <c r="K92" s="226"/>
      <c r="L92" s="226"/>
      <c r="M92" s="226"/>
      <c r="N92" s="230"/>
      <c r="O92" s="230"/>
      <c r="P92" s="230"/>
    </row>
    <row r="93" spans="1:16" ht="27.75" customHeight="1" x14ac:dyDescent="0.3">
      <c r="A93" s="231"/>
      <c r="B93" s="231"/>
      <c r="C93" s="231"/>
      <c r="D93" s="232"/>
      <c r="E93" s="232"/>
      <c r="F93" s="232"/>
      <c r="G93" s="232"/>
      <c r="H93" s="233"/>
      <c r="I93" s="234"/>
      <c r="J93" s="234"/>
      <c r="K93" s="231"/>
      <c r="L93" s="231"/>
      <c r="M93" s="231"/>
      <c r="N93" s="207"/>
      <c r="O93" s="207"/>
    </row>
    <row r="94" spans="1:16" ht="40" customHeight="1" x14ac:dyDescent="0.3">
      <c r="A94" s="433" t="str">
        <f>Overview!B4&amp;" - Effective from "&amp;Overview!D4&amp;" - Final new or amended EHV charges in WPD South West Area (GSP Group_L)"</f>
        <v>Indigo Power Limited - Effective from 1 April 2022 - Final new or amended EHV charges in WPD South West Area (GSP Group_L)</v>
      </c>
      <c r="B94" s="433"/>
      <c r="C94" s="433"/>
      <c r="D94" s="433"/>
      <c r="E94" s="433"/>
      <c r="F94" s="433"/>
      <c r="G94" s="433"/>
      <c r="H94" s="433"/>
      <c r="I94" s="433"/>
      <c r="J94" s="433"/>
      <c r="K94" s="433"/>
      <c r="L94" s="433"/>
      <c r="M94" s="433"/>
      <c r="N94" s="433"/>
      <c r="O94" s="207"/>
    </row>
    <row r="95" spans="1:16" ht="65.150000000000006" customHeight="1" x14ac:dyDescent="0.3">
      <c r="A95" s="18" t="s">
        <v>495</v>
      </c>
      <c r="B95" s="18" t="s">
        <v>471</v>
      </c>
      <c r="C95" s="18" t="s">
        <v>286</v>
      </c>
      <c r="D95" s="18" t="s">
        <v>472</v>
      </c>
      <c r="E95" s="18" t="s">
        <v>287</v>
      </c>
      <c r="F95" s="208" t="s">
        <v>29</v>
      </c>
      <c r="G95" s="121" t="s">
        <v>403</v>
      </c>
      <c r="H95" s="120" t="s">
        <v>297</v>
      </c>
      <c r="I95" s="120" t="s">
        <v>401</v>
      </c>
      <c r="J95" s="120" t="s">
        <v>457</v>
      </c>
      <c r="K95" s="120" t="s">
        <v>404</v>
      </c>
      <c r="L95" s="120" t="s">
        <v>298</v>
      </c>
      <c r="M95" s="120" t="s">
        <v>402</v>
      </c>
      <c r="N95" s="120" t="s">
        <v>458</v>
      </c>
      <c r="O95" s="207"/>
      <c r="P95" s="207"/>
    </row>
    <row r="96" spans="1:16" ht="22.5" customHeight="1" x14ac:dyDescent="0.3">
      <c r="A96" s="209"/>
      <c r="B96" s="209"/>
      <c r="C96" s="209"/>
      <c r="D96" s="209"/>
      <c r="E96" s="210"/>
      <c r="F96" s="211"/>
      <c r="G96" s="212"/>
      <c r="H96" s="213"/>
      <c r="I96" s="213"/>
      <c r="J96" s="213"/>
      <c r="K96" s="214"/>
      <c r="L96" s="215"/>
      <c r="M96" s="215"/>
      <c r="N96" s="215"/>
      <c r="O96" s="207"/>
      <c r="P96" s="207"/>
    </row>
    <row r="97" spans="1:16" ht="27.75" customHeight="1" x14ac:dyDescent="0.3">
      <c r="A97" s="207"/>
      <c r="B97" s="207"/>
      <c r="C97" s="207"/>
      <c r="D97" s="216"/>
      <c r="E97" s="216"/>
      <c r="F97" s="216"/>
      <c r="G97" s="216"/>
      <c r="H97" s="217"/>
      <c r="I97" s="218"/>
      <c r="J97" s="218"/>
      <c r="K97" s="207"/>
      <c r="L97" s="207"/>
      <c r="M97" s="207"/>
      <c r="N97" s="207"/>
      <c r="O97" s="207"/>
    </row>
    <row r="98" spans="1:16" ht="40" customHeight="1" x14ac:dyDescent="0.3">
      <c r="A98" s="433" t="str">
        <f>Overview!B4&amp;" - Effective from "&amp;Overview!D4&amp;" - Final new or amended EHV line loss factors in WPD South West Area (GSP Group_L)"</f>
        <v>Indigo Power Limited - Effective from 1 April 2022 - Final new or amended EHV line loss factors in WPD South West Area (GSP Group_L)</v>
      </c>
      <c r="B98" s="433"/>
      <c r="C98" s="433"/>
      <c r="D98" s="433"/>
      <c r="E98" s="433"/>
      <c r="F98" s="433"/>
      <c r="G98" s="433"/>
      <c r="H98" s="433"/>
      <c r="I98" s="433"/>
      <c r="J98" s="433"/>
      <c r="K98" s="433"/>
      <c r="L98" s="433"/>
      <c r="M98" s="433"/>
      <c r="N98" s="433"/>
    </row>
    <row r="99" spans="1:16" ht="65.150000000000006" customHeight="1" x14ac:dyDescent="0.3">
      <c r="A99" s="18" t="s">
        <v>495</v>
      </c>
      <c r="B99" s="18" t="s">
        <v>471</v>
      </c>
      <c r="C99" s="18" t="s">
        <v>286</v>
      </c>
      <c r="D99" s="18" t="s">
        <v>472</v>
      </c>
      <c r="E99" s="18" t="s">
        <v>287</v>
      </c>
      <c r="F99" s="208" t="s">
        <v>29</v>
      </c>
      <c r="G99" s="219" t="s">
        <v>481</v>
      </c>
      <c r="H99" s="219" t="s">
        <v>482</v>
      </c>
      <c r="I99" s="219" t="s">
        <v>483</v>
      </c>
      <c r="J99" s="219" t="s">
        <v>484</v>
      </c>
      <c r="K99" s="220" t="s">
        <v>486</v>
      </c>
      <c r="L99" s="220" t="s">
        <v>487</v>
      </c>
      <c r="M99" s="220" t="s">
        <v>488</v>
      </c>
      <c r="N99" s="220" t="s">
        <v>489</v>
      </c>
    </row>
    <row r="100" spans="1:16" ht="22.5" customHeight="1" x14ac:dyDescent="0.3">
      <c r="A100" s="209"/>
      <c r="B100" s="209"/>
      <c r="C100" s="209"/>
      <c r="D100" s="209"/>
      <c r="E100" s="210"/>
      <c r="F100" s="221"/>
      <c r="G100" s="222"/>
      <c r="H100" s="222"/>
      <c r="I100" s="223"/>
      <c r="J100" s="224"/>
      <c r="K100" s="225"/>
      <c r="L100" s="225"/>
      <c r="M100" s="225"/>
      <c r="N100" s="225"/>
    </row>
    <row r="101" spans="1:16" ht="27.75" customHeight="1" thickBot="1" x14ac:dyDescent="0.35">
      <c r="A101" s="226"/>
      <c r="B101" s="226"/>
      <c r="C101" s="226"/>
      <c r="D101" s="227"/>
      <c r="E101" s="227"/>
      <c r="F101" s="227"/>
      <c r="G101" s="227"/>
      <c r="H101" s="228"/>
      <c r="I101" s="229"/>
      <c r="J101" s="229"/>
      <c r="K101" s="226"/>
      <c r="L101" s="226"/>
      <c r="M101" s="226"/>
      <c r="N101" s="230"/>
      <c r="O101" s="230"/>
      <c r="P101" s="230"/>
    </row>
    <row r="102" spans="1:16" ht="27.75" customHeight="1" x14ac:dyDescent="0.3">
      <c r="A102" s="207"/>
      <c r="B102" s="207"/>
      <c r="C102" s="207"/>
      <c r="D102" s="216"/>
      <c r="E102" s="216"/>
      <c r="F102" s="216"/>
      <c r="G102" s="216"/>
      <c r="H102" s="217"/>
      <c r="I102" s="218"/>
      <c r="J102" s="218"/>
      <c r="K102" s="207"/>
      <c r="L102" s="207"/>
      <c r="M102" s="207"/>
      <c r="N102" s="207"/>
      <c r="O102" s="207"/>
    </row>
    <row r="103" spans="1:16" ht="40" customHeight="1" x14ac:dyDescent="0.3">
      <c r="A103" s="433" t="str">
        <f>Overview!B4&amp;" - Effective from "&amp;Overview!D4&amp;" - Final new or amended EHV charges in NPG Yorkshire Area (GSP Group_M)"</f>
        <v>Indigo Power Limited - Effective from 1 April 2022 - Final new or amended EHV charges in NPG Yorkshire Area (GSP Group_M)</v>
      </c>
      <c r="B103" s="433"/>
      <c r="C103" s="433"/>
      <c r="D103" s="433"/>
      <c r="E103" s="433"/>
      <c r="F103" s="433"/>
      <c r="G103" s="433"/>
      <c r="H103" s="433"/>
      <c r="I103" s="433"/>
      <c r="J103" s="433"/>
      <c r="K103" s="433"/>
      <c r="L103" s="433"/>
      <c r="M103" s="433"/>
      <c r="N103" s="433"/>
      <c r="O103" s="207"/>
    </row>
    <row r="104" spans="1:16" ht="65.150000000000006" customHeight="1" x14ac:dyDescent="0.3">
      <c r="A104" s="18" t="s">
        <v>495</v>
      </c>
      <c r="B104" s="18" t="s">
        <v>471</v>
      </c>
      <c r="C104" s="18" t="s">
        <v>286</v>
      </c>
      <c r="D104" s="18" t="s">
        <v>472</v>
      </c>
      <c r="E104" s="18" t="s">
        <v>287</v>
      </c>
      <c r="F104" s="208" t="s">
        <v>29</v>
      </c>
      <c r="G104" s="121" t="s">
        <v>403</v>
      </c>
      <c r="H104" s="120" t="s">
        <v>297</v>
      </c>
      <c r="I104" s="120" t="s">
        <v>401</v>
      </c>
      <c r="J104" s="120" t="s">
        <v>457</v>
      </c>
      <c r="K104" s="120" t="s">
        <v>404</v>
      </c>
      <c r="L104" s="120" t="s">
        <v>298</v>
      </c>
      <c r="M104" s="120" t="s">
        <v>402</v>
      </c>
      <c r="N104" s="120" t="s">
        <v>458</v>
      </c>
      <c r="O104" s="207"/>
      <c r="P104" s="207"/>
    </row>
    <row r="105" spans="1:16" ht="22.5" customHeight="1" x14ac:dyDescent="0.3">
      <c r="A105" s="209"/>
      <c r="B105" s="209"/>
      <c r="C105" s="209"/>
      <c r="D105" s="209"/>
      <c r="E105" s="210"/>
      <c r="F105" s="211"/>
      <c r="G105" s="212"/>
      <c r="H105" s="213"/>
      <c r="I105" s="213"/>
      <c r="J105" s="213"/>
      <c r="K105" s="214"/>
      <c r="L105" s="215"/>
      <c r="M105" s="215"/>
      <c r="N105" s="215"/>
      <c r="O105" s="207"/>
      <c r="P105" s="207"/>
    </row>
    <row r="106" spans="1:16" ht="27.75" customHeight="1" x14ac:dyDescent="0.3">
      <c r="A106" s="207"/>
      <c r="B106" s="207"/>
      <c r="C106" s="207"/>
      <c r="D106" s="216"/>
      <c r="E106" s="216"/>
      <c r="F106" s="216"/>
      <c r="G106" s="216"/>
      <c r="H106" s="217"/>
      <c r="I106" s="218"/>
      <c r="J106" s="218"/>
      <c r="K106" s="207"/>
      <c r="L106" s="207"/>
      <c r="M106" s="207"/>
      <c r="N106" s="207"/>
      <c r="O106" s="207"/>
    </row>
    <row r="107" spans="1:16" ht="40" customHeight="1" x14ac:dyDescent="0.3">
      <c r="A107" s="433" t="str">
        <f>Overview!B4&amp;" - Effective from "&amp;Overview!D4&amp;" - Final new or amended EHV line loss factors in NPG Yorkshire Area (GSP Group_M)"</f>
        <v>Indigo Power Limited - Effective from 1 April 2022 - Final new or amended EHV line loss factors in NPG Yorkshire Area (GSP Group_M)</v>
      </c>
      <c r="B107" s="433"/>
      <c r="C107" s="433"/>
      <c r="D107" s="433"/>
      <c r="E107" s="433"/>
      <c r="F107" s="433"/>
      <c r="G107" s="433"/>
      <c r="H107" s="433"/>
      <c r="I107" s="433"/>
      <c r="J107" s="433"/>
      <c r="K107" s="433"/>
      <c r="L107" s="433"/>
      <c r="M107" s="433"/>
      <c r="N107" s="433"/>
    </row>
    <row r="108" spans="1:16" ht="65.150000000000006" customHeight="1" x14ac:dyDescent="0.3">
      <c r="A108" s="18" t="s">
        <v>495</v>
      </c>
      <c r="B108" s="18" t="s">
        <v>471</v>
      </c>
      <c r="C108" s="18" t="s">
        <v>286</v>
      </c>
      <c r="D108" s="18" t="s">
        <v>472</v>
      </c>
      <c r="E108" s="18" t="s">
        <v>287</v>
      </c>
      <c r="F108" s="208" t="s">
        <v>29</v>
      </c>
      <c r="G108" s="219" t="s">
        <v>481</v>
      </c>
      <c r="H108" s="219" t="s">
        <v>482</v>
      </c>
      <c r="I108" s="219" t="s">
        <v>483</v>
      </c>
      <c r="J108" s="219" t="s">
        <v>484</v>
      </c>
      <c r="K108" s="220" t="s">
        <v>486</v>
      </c>
      <c r="L108" s="220" t="s">
        <v>487</v>
      </c>
      <c r="M108" s="220" t="s">
        <v>488</v>
      </c>
      <c r="N108" s="220" t="s">
        <v>489</v>
      </c>
    </row>
    <row r="109" spans="1:16" ht="22.5" customHeight="1" x14ac:dyDescent="0.3">
      <c r="A109" s="209"/>
      <c r="B109" s="209"/>
      <c r="C109" s="209"/>
      <c r="D109" s="209"/>
      <c r="E109" s="210"/>
      <c r="F109" s="221"/>
      <c r="G109" s="222"/>
      <c r="H109" s="222"/>
      <c r="I109" s="223"/>
      <c r="J109" s="224"/>
      <c r="K109" s="225"/>
      <c r="L109" s="225"/>
      <c r="M109" s="225"/>
      <c r="N109" s="225"/>
    </row>
    <row r="110" spans="1:16" ht="27.75" customHeight="1" thickBot="1" x14ac:dyDescent="0.35">
      <c r="A110" s="226"/>
      <c r="B110" s="226"/>
      <c r="C110" s="226"/>
      <c r="D110" s="227"/>
      <c r="E110" s="227"/>
      <c r="F110" s="227"/>
      <c r="G110" s="227"/>
      <c r="H110" s="228"/>
      <c r="I110" s="229"/>
      <c r="J110" s="229"/>
      <c r="K110" s="226"/>
      <c r="L110" s="226"/>
      <c r="M110" s="226"/>
      <c r="N110" s="230"/>
      <c r="O110" s="230"/>
      <c r="P110" s="230"/>
    </row>
    <row r="111" spans="1:16" ht="27.75" customHeight="1" x14ac:dyDescent="0.3">
      <c r="A111" s="207"/>
      <c r="B111" s="207"/>
      <c r="C111" s="207"/>
      <c r="D111" s="216"/>
      <c r="E111" s="216"/>
      <c r="F111" s="216"/>
      <c r="G111" s="216"/>
      <c r="H111" s="217"/>
      <c r="I111" s="218"/>
      <c r="J111" s="218"/>
      <c r="K111" s="207"/>
      <c r="L111" s="207"/>
      <c r="M111" s="207"/>
      <c r="N111" s="207"/>
      <c r="O111" s="207"/>
    </row>
    <row r="112" spans="1:16" ht="40" customHeight="1" x14ac:dyDescent="0.3">
      <c r="A112" s="433" t="str">
        <f>Overview!B83&amp;" - Effective from "&amp;Overview!D83&amp;" - Final new or amended EHV charges in SP Distribution Area (GSP Group_N)"</f>
        <v xml:space="preserve"> - Effective from  - Final new or amended EHV charges in SP Distribution Area (GSP Group_N)</v>
      </c>
      <c r="B112" s="433"/>
      <c r="C112" s="433"/>
      <c r="D112" s="433"/>
      <c r="E112" s="433"/>
      <c r="F112" s="433"/>
      <c r="G112" s="433"/>
      <c r="H112" s="433"/>
      <c r="I112" s="433"/>
      <c r="J112" s="433"/>
      <c r="K112" s="433"/>
      <c r="L112" s="433"/>
      <c r="M112" s="433"/>
      <c r="N112" s="433"/>
      <c r="O112" s="207"/>
    </row>
    <row r="113" spans="1:16" ht="65.150000000000006" customHeight="1" x14ac:dyDescent="0.3">
      <c r="A113" s="18" t="s">
        <v>495</v>
      </c>
      <c r="B113" s="18" t="s">
        <v>471</v>
      </c>
      <c r="C113" s="18" t="s">
        <v>286</v>
      </c>
      <c r="D113" s="18" t="s">
        <v>472</v>
      </c>
      <c r="E113" s="18" t="s">
        <v>287</v>
      </c>
      <c r="F113" s="208" t="s">
        <v>29</v>
      </c>
      <c r="G113" s="121" t="s">
        <v>403</v>
      </c>
      <c r="H113" s="120" t="s">
        <v>297</v>
      </c>
      <c r="I113" s="120" t="s">
        <v>401</v>
      </c>
      <c r="J113" s="120" t="s">
        <v>457</v>
      </c>
      <c r="K113" s="120" t="s">
        <v>404</v>
      </c>
      <c r="L113" s="120" t="s">
        <v>298</v>
      </c>
      <c r="M113" s="120" t="s">
        <v>402</v>
      </c>
      <c r="N113" s="120" t="s">
        <v>458</v>
      </c>
      <c r="O113" s="207"/>
      <c r="P113" s="207"/>
    </row>
    <row r="114" spans="1:16" ht="22.5" customHeight="1" x14ac:dyDescent="0.3">
      <c r="A114" s="209"/>
      <c r="B114" s="209"/>
      <c r="C114" s="209"/>
      <c r="D114" s="209"/>
      <c r="E114" s="210"/>
      <c r="F114" s="211"/>
      <c r="G114" s="212"/>
      <c r="H114" s="213"/>
      <c r="I114" s="213"/>
      <c r="J114" s="213"/>
      <c r="K114" s="214"/>
      <c r="L114" s="215"/>
      <c r="M114" s="215"/>
      <c r="N114" s="215"/>
      <c r="O114" s="207"/>
      <c r="P114" s="207"/>
    </row>
    <row r="115" spans="1:16" ht="27.75" customHeight="1" x14ac:dyDescent="0.3">
      <c r="A115" s="207"/>
      <c r="B115" s="207"/>
      <c r="C115" s="207"/>
      <c r="D115" s="216"/>
      <c r="E115" s="216"/>
      <c r="F115" s="216"/>
      <c r="G115" s="216"/>
      <c r="H115" s="217"/>
      <c r="I115" s="218"/>
      <c r="J115" s="218"/>
      <c r="K115" s="207"/>
      <c r="L115" s="207"/>
      <c r="M115" s="207"/>
      <c r="N115" s="207"/>
      <c r="O115" s="207"/>
    </row>
    <row r="116" spans="1:16" ht="40" customHeight="1" x14ac:dyDescent="0.3">
      <c r="A116" s="433" t="str">
        <f>Overview!B83&amp;" - Effective from "&amp;Overview!D83&amp;" - Final new or amended EHV line loss factors in SP Distribution Area (GSP Group_N)"</f>
        <v xml:space="preserve"> - Effective from  - Final new or amended EHV line loss factors in SP Distribution Area (GSP Group_N)</v>
      </c>
      <c r="B116" s="433"/>
      <c r="C116" s="433"/>
      <c r="D116" s="433"/>
      <c r="E116" s="433"/>
      <c r="F116" s="433"/>
      <c r="G116" s="433"/>
      <c r="H116" s="433"/>
      <c r="I116" s="433"/>
      <c r="J116" s="433"/>
      <c r="K116" s="433"/>
      <c r="L116" s="433"/>
      <c r="M116" s="433"/>
      <c r="N116" s="433"/>
    </row>
    <row r="117" spans="1:16" ht="65.150000000000006" customHeight="1" x14ac:dyDescent="0.3">
      <c r="A117" s="18" t="s">
        <v>495</v>
      </c>
      <c r="B117" s="18" t="s">
        <v>471</v>
      </c>
      <c r="C117" s="18" t="s">
        <v>286</v>
      </c>
      <c r="D117" s="18" t="s">
        <v>472</v>
      </c>
      <c r="E117" s="18" t="s">
        <v>287</v>
      </c>
      <c r="F117" s="208" t="s">
        <v>29</v>
      </c>
      <c r="G117" s="219" t="s">
        <v>481</v>
      </c>
      <c r="H117" s="219" t="s">
        <v>482</v>
      </c>
      <c r="I117" s="219" t="s">
        <v>483</v>
      </c>
      <c r="J117" s="219" t="s">
        <v>484</v>
      </c>
      <c r="K117" s="220" t="s">
        <v>486</v>
      </c>
      <c r="L117" s="220" t="s">
        <v>487</v>
      </c>
      <c r="M117" s="220" t="s">
        <v>488</v>
      </c>
      <c r="N117" s="220" t="s">
        <v>489</v>
      </c>
    </row>
    <row r="118" spans="1:16" ht="22.5" customHeight="1" x14ac:dyDescent="0.3">
      <c r="A118" s="209"/>
      <c r="B118" s="209"/>
      <c r="C118" s="209"/>
      <c r="D118" s="209"/>
      <c r="E118" s="210"/>
      <c r="F118" s="221"/>
      <c r="G118" s="222"/>
      <c r="H118" s="222"/>
      <c r="I118" s="223"/>
      <c r="J118" s="224"/>
      <c r="K118" s="225"/>
      <c r="L118" s="225"/>
      <c r="M118" s="225"/>
      <c r="N118" s="225"/>
    </row>
    <row r="119" spans="1:16" ht="27.75" customHeight="1" thickBot="1" x14ac:dyDescent="0.35">
      <c r="A119" s="226"/>
      <c r="B119" s="226"/>
      <c r="C119" s="226"/>
      <c r="D119" s="227"/>
      <c r="E119" s="227"/>
      <c r="F119" s="227"/>
      <c r="G119" s="227"/>
      <c r="H119" s="228"/>
      <c r="I119" s="229"/>
      <c r="J119" s="229"/>
      <c r="K119" s="226"/>
      <c r="L119" s="226"/>
      <c r="M119" s="226"/>
      <c r="N119" s="230"/>
      <c r="O119" s="230"/>
      <c r="P119" s="230"/>
    </row>
    <row r="120" spans="1:16" ht="27.75" customHeight="1" x14ac:dyDescent="0.3">
      <c r="A120" s="231"/>
      <c r="B120" s="231"/>
      <c r="C120" s="231"/>
      <c r="D120" s="232"/>
      <c r="E120" s="232"/>
      <c r="F120" s="232"/>
      <c r="G120" s="232"/>
      <c r="H120" s="233"/>
      <c r="I120" s="234"/>
      <c r="J120" s="234"/>
      <c r="K120" s="231"/>
      <c r="L120" s="231"/>
      <c r="M120" s="231"/>
      <c r="N120" s="207"/>
      <c r="O120" s="207"/>
      <c r="P120" s="207"/>
    </row>
    <row r="121" spans="1:16" ht="42" customHeight="1" x14ac:dyDescent="0.3">
      <c r="A121" s="433" t="str">
        <f>Overview!B59&amp;" - Effective from "&amp;Overview!D59&amp;" - Final new or amended EHV charges in SSE SHEPD Area (GSP Group_P)"</f>
        <v xml:space="preserve"> - Effective from  - Final new or amended EHV charges in SSE SHEPD Area (GSP Group_P)</v>
      </c>
      <c r="B121" s="433"/>
      <c r="C121" s="433"/>
      <c r="D121" s="433"/>
      <c r="E121" s="433"/>
      <c r="F121" s="433"/>
      <c r="G121" s="433"/>
      <c r="H121" s="433"/>
      <c r="I121" s="433"/>
      <c r="J121" s="433"/>
      <c r="K121" s="433"/>
      <c r="L121" s="433"/>
      <c r="M121" s="433"/>
      <c r="N121" s="433"/>
      <c r="O121" s="207"/>
    </row>
    <row r="122" spans="1:16" ht="68.25" customHeight="1" x14ac:dyDescent="0.3">
      <c r="A122" s="18" t="s">
        <v>495</v>
      </c>
      <c r="B122" s="18" t="s">
        <v>471</v>
      </c>
      <c r="C122" s="18" t="s">
        <v>286</v>
      </c>
      <c r="D122" s="18" t="s">
        <v>472</v>
      </c>
      <c r="E122" s="18" t="s">
        <v>287</v>
      </c>
      <c r="F122" s="208" t="s">
        <v>29</v>
      </c>
      <c r="G122" s="121" t="s">
        <v>403</v>
      </c>
      <c r="H122" s="120" t="s">
        <v>297</v>
      </c>
      <c r="I122" s="120" t="s">
        <v>401</v>
      </c>
      <c r="J122" s="120" t="s">
        <v>457</v>
      </c>
      <c r="K122" s="120" t="s">
        <v>404</v>
      </c>
      <c r="L122" s="120" t="s">
        <v>298</v>
      </c>
      <c r="M122" s="120" t="s">
        <v>402</v>
      </c>
      <c r="N122" s="120" t="s">
        <v>458</v>
      </c>
      <c r="O122" s="207"/>
      <c r="P122" s="207"/>
    </row>
    <row r="123" spans="1:16" ht="27.75" customHeight="1" x14ac:dyDescent="0.3">
      <c r="A123" s="209"/>
      <c r="B123" s="209"/>
      <c r="C123" s="209"/>
      <c r="D123" s="209"/>
      <c r="E123" s="210"/>
      <c r="F123" s="211"/>
      <c r="G123" s="212"/>
      <c r="H123" s="213"/>
      <c r="I123" s="213"/>
      <c r="J123" s="213"/>
      <c r="K123" s="214"/>
      <c r="L123" s="215"/>
      <c r="M123" s="215"/>
      <c r="N123" s="215"/>
      <c r="O123" s="207"/>
      <c r="P123" s="207"/>
    </row>
    <row r="124" spans="1:16" ht="27.75" customHeight="1" x14ac:dyDescent="0.3">
      <c r="A124" s="207"/>
      <c r="B124" s="207"/>
      <c r="C124" s="207"/>
      <c r="D124" s="216"/>
      <c r="E124" s="216"/>
      <c r="F124" s="216"/>
      <c r="G124" s="216"/>
      <c r="H124" s="217"/>
      <c r="I124" s="218"/>
      <c r="J124" s="218"/>
      <c r="K124" s="207"/>
      <c r="L124" s="207"/>
      <c r="M124" s="207"/>
      <c r="N124" s="207"/>
      <c r="O124" s="207"/>
    </row>
    <row r="125" spans="1:16" ht="48" customHeight="1" x14ac:dyDescent="0.3">
      <c r="A125" s="433" t="str">
        <f>Overview!B59&amp;" - Effective from "&amp;Overview!D59&amp;" - Final new or amended EHV line loss factors in SSE SHEPD Area (GSP Group_P)"</f>
        <v xml:space="preserve"> - Effective from  - Final new or amended EHV line loss factors in SSE SHEPD Area (GSP Group_P)</v>
      </c>
      <c r="B125" s="433"/>
      <c r="C125" s="433"/>
      <c r="D125" s="433"/>
      <c r="E125" s="433"/>
      <c r="F125" s="433"/>
      <c r="G125" s="433"/>
      <c r="H125" s="433"/>
      <c r="I125" s="433"/>
      <c r="J125" s="433"/>
      <c r="K125" s="433"/>
      <c r="L125" s="433"/>
      <c r="M125" s="433"/>
      <c r="N125" s="433"/>
      <c r="O125" s="433"/>
      <c r="P125" s="433"/>
    </row>
    <row r="126" spans="1:16" ht="45.75" customHeight="1" x14ac:dyDescent="0.3">
      <c r="A126" s="18" t="s">
        <v>495</v>
      </c>
      <c r="B126" s="18" t="s">
        <v>471</v>
      </c>
      <c r="C126" s="18" t="s">
        <v>286</v>
      </c>
      <c r="D126" s="18" t="s">
        <v>472</v>
      </c>
      <c r="E126" s="18" t="s">
        <v>287</v>
      </c>
      <c r="F126" s="208" t="s">
        <v>29</v>
      </c>
      <c r="G126" s="219" t="s">
        <v>481</v>
      </c>
      <c r="H126" s="219" t="s">
        <v>482</v>
      </c>
      <c r="I126" s="219" t="s">
        <v>483</v>
      </c>
      <c r="J126" s="219" t="s">
        <v>484</v>
      </c>
      <c r="K126" s="219" t="s">
        <v>485</v>
      </c>
      <c r="L126" s="220" t="s">
        <v>486</v>
      </c>
      <c r="M126" s="220" t="s">
        <v>487</v>
      </c>
      <c r="N126" s="220" t="s">
        <v>488</v>
      </c>
      <c r="O126" s="220" t="s">
        <v>489</v>
      </c>
      <c r="P126" s="220" t="s">
        <v>490</v>
      </c>
    </row>
    <row r="127" spans="1:16" ht="27.75" customHeight="1" x14ac:dyDescent="0.3">
      <c r="A127" s="209"/>
      <c r="B127" s="209"/>
      <c r="C127" s="209"/>
      <c r="D127" s="209"/>
      <c r="E127" s="210"/>
      <c r="F127" s="221"/>
      <c r="G127" s="222"/>
      <c r="H127" s="222"/>
      <c r="I127" s="223"/>
      <c r="J127" s="224"/>
      <c r="K127" s="224"/>
      <c r="L127" s="225"/>
      <c r="M127" s="225"/>
      <c r="N127" s="225"/>
      <c r="O127" s="225"/>
      <c r="P127" s="225"/>
    </row>
    <row r="128" spans="1:16" ht="27.75" customHeight="1" thickBot="1" x14ac:dyDescent="0.35">
      <c r="A128" s="226"/>
      <c r="B128" s="226"/>
      <c r="C128" s="226"/>
      <c r="D128" s="227"/>
      <c r="E128" s="227"/>
      <c r="F128" s="227"/>
      <c r="G128" s="227"/>
      <c r="H128" s="228"/>
      <c r="I128" s="229"/>
      <c r="J128" s="229"/>
      <c r="K128" s="226"/>
      <c r="L128" s="226"/>
      <c r="M128" s="226"/>
      <c r="N128" s="226"/>
      <c r="O128" s="226"/>
      <c r="P128" s="230"/>
    </row>
  </sheetData>
  <mergeCells count="30">
    <mergeCell ref="E1:K1"/>
    <mergeCell ref="A112:N112"/>
    <mergeCell ref="A116:N116"/>
    <mergeCell ref="A121:N121"/>
    <mergeCell ref="A125:P125"/>
    <mergeCell ref="A85:N85"/>
    <mergeCell ref="A94:N94"/>
    <mergeCell ref="A98:N98"/>
    <mergeCell ref="A103:N103"/>
    <mergeCell ref="A107:N107"/>
    <mergeCell ref="A89:N89"/>
    <mergeCell ref="A58:N58"/>
    <mergeCell ref="A62:N62"/>
    <mergeCell ref="A80:P80"/>
    <mergeCell ref="A4:N4"/>
    <mergeCell ref="A8:P8"/>
    <mergeCell ref="A76:N76"/>
    <mergeCell ref="A35:N35"/>
    <mergeCell ref="A40:N40"/>
    <mergeCell ref="A44:N44"/>
    <mergeCell ref="A49:N49"/>
    <mergeCell ref="A53:N53"/>
    <mergeCell ref="A67:N67"/>
    <mergeCell ref="A71:P71"/>
    <mergeCell ref="A2:P2"/>
    <mergeCell ref="A17:N17"/>
    <mergeCell ref="A22:N22"/>
    <mergeCell ref="A26:P26"/>
    <mergeCell ref="A31:N31"/>
    <mergeCell ref="A13:N13"/>
  </mergeCells>
  <hyperlinks>
    <hyperlink ref="A1" location="Overview!A1" display="Back to Overview" xr:uid="{00000000-0004-0000-2500-000000000000}"/>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D43"/>
  <sheetViews>
    <sheetView topLeftCell="A9" zoomScale="50" zoomScaleNormal="50" zoomScaleSheetLayoutView="100" workbookViewId="0">
      <selection activeCell="E3" sqref="E3"/>
    </sheetView>
  </sheetViews>
  <sheetFormatPr defaultColWidth="9.15234375" defaultRowHeight="27.75" customHeight="1" x14ac:dyDescent="0.3"/>
  <cols>
    <col min="1" max="1" width="29.84375" style="1" customWidth="1"/>
    <col min="2" max="2" width="48.53515625" style="1" customWidth="1"/>
    <col min="3" max="3" width="23.69140625" style="2" customWidth="1"/>
    <col min="4" max="4" width="43.53515625" style="2" customWidth="1"/>
    <col min="5" max="5" width="15.53515625" style="1" customWidth="1"/>
    <col min="6" max="16384" width="9.15234375" style="1"/>
  </cols>
  <sheetData>
    <row r="1" spans="1:4" ht="27.75" customHeight="1" x14ac:dyDescent="0.3">
      <c r="A1" s="32" t="s">
        <v>19</v>
      </c>
      <c r="B1" s="528" t="s">
        <v>717</v>
      </c>
      <c r="C1" s="529"/>
      <c r="D1" s="530"/>
    </row>
    <row r="2" spans="1:4" s="8" customFormat="1" ht="58.5" customHeight="1" x14ac:dyDescent="0.3">
      <c r="A2" s="434" t="str">
        <f>Overview!B4&amp;" - Effective from "&amp;Overview!D4&amp;" - Final Nodal charges in UKPN EPN Area (GSP Group_A)"</f>
        <v>Indigo Power Limited - Effective from 1 April 2022 - Final Nodal charges in UKPN EPN Area (GSP Group_A)</v>
      </c>
      <c r="B2" s="435"/>
      <c r="C2" s="435"/>
      <c r="D2" s="436"/>
    </row>
    <row r="3" spans="1:4" ht="58.5" customHeight="1" x14ac:dyDescent="0.3">
      <c r="A3" s="12" t="s">
        <v>296</v>
      </c>
      <c r="B3" s="12" t="s">
        <v>1</v>
      </c>
      <c r="C3" s="12" t="s">
        <v>273</v>
      </c>
      <c r="D3" s="12" t="s">
        <v>274</v>
      </c>
    </row>
    <row r="4" spans="1:4" ht="24.75" customHeight="1" x14ac:dyDescent="0.3"/>
    <row r="5" spans="1:4" ht="58.5" customHeight="1" x14ac:dyDescent="0.3">
      <c r="A5" s="434" t="str">
        <f>Overview!B4&amp;" - Effective from "&amp;Overview!D4&amp;" - Final Nodal/Zonal charges in WPD EM Area (GSP Group_B)"</f>
        <v>Indigo Power Limited - Effective from 1 April 2022 - Final Nodal/Zonal charges in WPD EM Area (GSP Group_B)</v>
      </c>
      <c r="B5" s="435"/>
      <c r="C5" s="435"/>
      <c r="D5" s="436"/>
    </row>
    <row r="6" spans="1:4" ht="58.5" customHeight="1" x14ac:dyDescent="0.3">
      <c r="A6" s="12" t="s">
        <v>296</v>
      </c>
      <c r="B6" s="12" t="s">
        <v>1</v>
      </c>
      <c r="C6" s="12" t="s">
        <v>273</v>
      </c>
      <c r="D6" s="12" t="s">
        <v>274</v>
      </c>
    </row>
    <row r="7" spans="1:4" ht="24.75" customHeight="1" x14ac:dyDescent="0.3"/>
    <row r="8" spans="1:4" ht="58.5" customHeight="1" x14ac:dyDescent="0.3">
      <c r="A8" s="434" t="str">
        <f>Overview!B4&amp;" - Effective from "&amp;Overview!D4&amp;" - Final Nodal charges in UKPN LPN Area (GSP Group_C)"</f>
        <v>Indigo Power Limited - Effective from 1 April 2022 - Final Nodal charges in UKPN LPN Area (GSP Group_C)</v>
      </c>
      <c r="B8" s="435"/>
      <c r="C8" s="435"/>
      <c r="D8" s="436"/>
    </row>
    <row r="9" spans="1:4" ht="58.5" customHeight="1" x14ac:dyDescent="0.3">
      <c r="A9" s="12" t="s">
        <v>296</v>
      </c>
      <c r="B9" s="12" t="s">
        <v>1</v>
      </c>
      <c r="C9" s="12" t="s">
        <v>273</v>
      </c>
      <c r="D9" s="12" t="s">
        <v>274</v>
      </c>
    </row>
    <row r="10" spans="1:4" ht="24.75" customHeight="1" x14ac:dyDescent="0.3"/>
    <row r="11" spans="1:4" ht="58.5" customHeight="1" x14ac:dyDescent="0.3">
      <c r="A11" s="434" t="str">
        <f>Overview!B4&amp;" - Effective from "&amp;Overview!D4&amp;" - Final Nodal/Zonal charges in SP Manweb Area                                                                                                         (GSP Group_D)"</f>
        <v>Indigo Power Limited - Effective from 1 April 2022 - Final Nodal/Zonal charges in SP Manweb Area                                                                                                         (GSP Group_D)</v>
      </c>
      <c r="B11" s="435"/>
      <c r="C11" s="435"/>
      <c r="D11" s="436"/>
    </row>
    <row r="12" spans="1:4" ht="58.5" customHeight="1" x14ac:dyDescent="0.3">
      <c r="A12" s="12" t="s">
        <v>296</v>
      </c>
      <c r="B12" s="12" t="s">
        <v>1</v>
      </c>
      <c r="C12" s="12" t="s">
        <v>273</v>
      </c>
      <c r="D12" s="12" t="s">
        <v>274</v>
      </c>
    </row>
    <row r="13" spans="1:4" ht="24.75" customHeight="1" x14ac:dyDescent="0.3"/>
    <row r="14" spans="1:4" ht="58.5" customHeight="1" x14ac:dyDescent="0.3">
      <c r="A14" s="434" t="str">
        <f>Overview!B4&amp;" - Effective from "&amp;Overview!D4&amp;" - Final Nodal/Zonal charges in WPD West Midlands Area                                                                                                                       (GSP Group_E)"</f>
        <v>Indigo Power Limited - Effective from 1 April 2022 - Final Nodal/Zonal charges in WPD West Midlands Area                                                                                                                       (GSP Group_E)</v>
      </c>
      <c r="B14" s="435"/>
      <c r="C14" s="435"/>
      <c r="D14" s="436"/>
    </row>
    <row r="15" spans="1:4" ht="58.5" customHeight="1" x14ac:dyDescent="0.3">
      <c r="A15" s="12" t="s">
        <v>296</v>
      </c>
      <c r="B15" s="12" t="s">
        <v>1</v>
      </c>
      <c r="C15" s="12" t="s">
        <v>273</v>
      </c>
      <c r="D15" s="12" t="s">
        <v>274</v>
      </c>
    </row>
    <row r="16" spans="1:4" ht="24.75" customHeight="1" x14ac:dyDescent="0.3"/>
    <row r="17" spans="1:4" ht="58.5" customHeight="1" x14ac:dyDescent="0.3">
      <c r="A17" s="434" t="str">
        <f>Overview!B4&amp;" - Effective from "&amp;Overview!D4&amp;" - Final Nodal/Zonal charges in NPG Northeast Area (GSP Group_F)"</f>
        <v>Indigo Power Limited - Effective from 1 April 2022 - Final Nodal/Zonal charges in NPG Northeast Area (GSP Group_F)</v>
      </c>
      <c r="B17" s="435"/>
      <c r="C17" s="435"/>
      <c r="D17" s="436"/>
    </row>
    <row r="18" spans="1:4" ht="58.5" customHeight="1" x14ac:dyDescent="0.3">
      <c r="A18" s="12" t="s">
        <v>296</v>
      </c>
      <c r="B18" s="12" t="s">
        <v>1</v>
      </c>
      <c r="C18" s="12" t="s">
        <v>273</v>
      </c>
      <c r="D18" s="12" t="s">
        <v>274</v>
      </c>
    </row>
    <row r="19" spans="1:4" ht="58.5" customHeight="1" x14ac:dyDescent="0.3"/>
    <row r="20" spans="1:4" ht="58.5" customHeight="1" x14ac:dyDescent="0.3">
      <c r="A20" s="434" t="str">
        <f>Overview!B4&amp;" - Effective from "&amp;Overview!D4&amp;" - Final Nodal/Zonal charges in Electricity North West Area (GSP Group_G)"</f>
        <v>Indigo Power Limited - Effective from 1 April 2022 - Final Nodal/Zonal charges in Electricity North West Area (GSP Group_G)</v>
      </c>
      <c r="B20" s="435"/>
      <c r="C20" s="435"/>
      <c r="D20" s="436"/>
    </row>
    <row r="21" spans="1:4" ht="58.5" customHeight="1" x14ac:dyDescent="0.3">
      <c r="A21" s="12" t="s">
        <v>296</v>
      </c>
      <c r="B21" s="12" t="s">
        <v>1</v>
      </c>
      <c r="C21" s="12" t="s">
        <v>273</v>
      </c>
      <c r="D21" s="12" t="s">
        <v>274</v>
      </c>
    </row>
    <row r="23" spans="1:4" ht="58.5" customHeight="1" x14ac:dyDescent="0.3">
      <c r="A23" s="434" t="str">
        <f>Overview!B4&amp;" - Effective from "&amp;Overview!D4&amp;" - Final Nodal charges in SSE SEPN Area (GSP Group_H)"</f>
        <v>Indigo Power Limited - Effective from 1 April 2022 - Final Nodal charges in SSE SEPN Area (GSP Group_H)</v>
      </c>
      <c r="B23" s="435"/>
      <c r="C23" s="435"/>
      <c r="D23" s="436"/>
    </row>
    <row r="24" spans="1:4" ht="58.5" customHeight="1" x14ac:dyDescent="0.3">
      <c r="A24" s="12" t="s">
        <v>296</v>
      </c>
      <c r="B24" s="12" t="s">
        <v>1</v>
      </c>
      <c r="C24" s="12" t="s">
        <v>273</v>
      </c>
      <c r="D24" s="12" t="s">
        <v>274</v>
      </c>
    </row>
    <row r="25" spans="1:4" ht="24.75" customHeight="1" x14ac:dyDescent="0.3"/>
    <row r="26" spans="1:4" ht="58.5" customHeight="1" x14ac:dyDescent="0.3">
      <c r="A26" s="434" t="str">
        <f>Overview!B4&amp;" - Effective from "&amp;Overview!D4&amp;" - Final Nodal charges in UKPN SPN Area (GSP Group_J)"</f>
        <v>Indigo Power Limited - Effective from 1 April 2022 - Final Nodal charges in UKPN SPN Area (GSP Group_J)</v>
      </c>
      <c r="B26" s="435"/>
      <c r="C26" s="435"/>
      <c r="D26" s="436"/>
    </row>
    <row r="27" spans="1:4" ht="58.5" customHeight="1" x14ac:dyDescent="0.3">
      <c r="A27" s="12" t="s">
        <v>296</v>
      </c>
      <c r="B27" s="12" t="s">
        <v>1</v>
      </c>
      <c r="C27" s="12" t="s">
        <v>273</v>
      </c>
      <c r="D27" s="12" t="s">
        <v>274</v>
      </c>
    </row>
    <row r="28" spans="1:4" ht="24.75" customHeight="1" x14ac:dyDescent="0.3"/>
    <row r="29" spans="1:4" ht="58.5" customHeight="1" x14ac:dyDescent="0.3">
      <c r="A29" s="434" t="str">
        <f>Overview!B4&amp;" - Effective from "&amp;Overview!D4&amp;" - Final Nodal/Zonal charges in WPD South Wales Area (GSP Group_K)"</f>
        <v>Indigo Power Limited - Effective from 1 April 2022 - Final Nodal/Zonal charges in WPD South Wales Area (GSP Group_K)</v>
      </c>
      <c r="B29" s="435"/>
      <c r="C29" s="435"/>
      <c r="D29" s="436"/>
    </row>
    <row r="30" spans="1:4" ht="58.5" customHeight="1" x14ac:dyDescent="0.3">
      <c r="A30" s="12" t="s">
        <v>296</v>
      </c>
      <c r="B30" s="12" t="s">
        <v>1</v>
      </c>
      <c r="C30" s="12" t="s">
        <v>273</v>
      </c>
      <c r="D30" s="12" t="s">
        <v>274</v>
      </c>
    </row>
    <row r="31" spans="1:4" ht="24.75" customHeight="1" x14ac:dyDescent="0.3"/>
    <row r="32" spans="1:4" ht="58.5" customHeight="1" x14ac:dyDescent="0.3">
      <c r="A32" s="434" t="str">
        <f>Overview!B4&amp;" - Effective from "&amp;Overview!D4&amp;" - Final Nodal/Zonal charges in WPD South West Area (GSP Group_L)"</f>
        <v>Indigo Power Limited - Effective from 1 April 2022 - Final Nodal/Zonal charges in WPD South West Area (GSP Group_L)</v>
      </c>
      <c r="B32" s="435"/>
      <c r="C32" s="435"/>
      <c r="D32" s="436"/>
    </row>
    <row r="33" spans="1:4" ht="58.5" customHeight="1" x14ac:dyDescent="0.3">
      <c r="A33" s="12" t="s">
        <v>296</v>
      </c>
      <c r="B33" s="12" t="s">
        <v>1</v>
      </c>
      <c r="C33" s="12" t="s">
        <v>273</v>
      </c>
      <c r="D33" s="12" t="s">
        <v>274</v>
      </c>
    </row>
    <row r="34" spans="1:4" ht="24.75" customHeight="1" x14ac:dyDescent="0.3"/>
    <row r="35" spans="1:4" ht="58.5" customHeight="1" x14ac:dyDescent="0.3">
      <c r="A35" s="434" t="str">
        <f>Overview!B4&amp;" - Effective from "&amp;Overview!D4&amp;" - Final Nodal/Zonal charges in NPG Yorkshire Area (GSP Group_M)"</f>
        <v>Indigo Power Limited - Effective from 1 April 2022 - Final Nodal/Zonal charges in NPG Yorkshire Area (GSP Group_M)</v>
      </c>
      <c r="B35" s="435"/>
      <c r="C35" s="435"/>
      <c r="D35" s="436"/>
    </row>
    <row r="36" spans="1:4" ht="58.5" customHeight="1" x14ac:dyDescent="0.3">
      <c r="A36" s="12" t="s">
        <v>296</v>
      </c>
      <c r="B36" s="12" t="s">
        <v>1</v>
      </c>
      <c r="C36" s="12" t="s">
        <v>273</v>
      </c>
      <c r="D36" s="12" t="s">
        <v>274</v>
      </c>
    </row>
    <row r="37" spans="1:4" ht="24.75" customHeight="1" x14ac:dyDescent="0.3"/>
    <row r="38" spans="1:4" ht="58.5" customHeight="1" x14ac:dyDescent="0.3">
      <c r="A38" s="434" t="str">
        <f>Overview!B31&amp;" - Effective from "&amp;Overview!D31&amp;" - Final Nodal/Zonal charges in SP Distribution  Area                                                                                                         (GSP Group_N)"</f>
        <v>Tariffs in NPG Northeast Area (GSP Group_F) - Effective from  - Final Nodal/Zonal charges in SP Distribution  Area                                                                                                         (GSP Group_N)</v>
      </c>
      <c r="B38" s="435"/>
      <c r="C38" s="435"/>
      <c r="D38" s="436"/>
    </row>
    <row r="39" spans="1:4" ht="58.5" customHeight="1" x14ac:dyDescent="0.3">
      <c r="A39" s="12" t="s">
        <v>296</v>
      </c>
      <c r="B39" s="12" t="s">
        <v>1</v>
      </c>
      <c r="C39" s="12" t="s">
        <v>273</v>
      </c>
      <c r="D39" s="12" t="s">
        <v>274</v>
      </c>
    </row>
    <row r="41" spans="1:4" ht="58.5" customHeight="1" x14ac:dyDescent="0.3">
      <c r="A41" s="434" t="str">
        <f>Overview!B22&amp;" - Effective from "&amp;Overview!D22&amp;" - Final Nodal charges in SSE SHEPD Area (GSP Group_P)"</f>
        <v>Charges in SSE SHEPD Area (GSP Group_P) - Effective from  - Final Nodal charges in SSE SHEPD Area (GSP Group_P)</v>
      </c>
      <c r="B41" s="435"/>
      <c r="C41" s="435"/>
      <c r="D41" s="436"/>
    </row>
    <row r="42" spans="1:4" ht="58.5" customHeight="1" x14ac:dyDescent="0.3">
      <c r="A42" s="12" t="s">
        <v>296</v>
      </c>
      <c r="B42" s="12" t="s">
        <v>1</v>
      </c>
      <c r="C42" s="12" t="s">
        <v>273</v>
      </c>
      <c r="D42" s="12" t="s">
        <v>274</v>
      </c>
    </row>
    <row r="43" spans="1:4" ht="24.75" customHeight="1" x14ac:dyDescent="0.3"/>
  </sheetData>
  <sheetProtection selectLockedCells="1" selectUnlockedCells="1"/>
  <mergeCells count="15">
    <mergeCell ref="B1:D1"/>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tabSelected="1" zoomScale="50" zoomScaleNormal="50" zoomScaleSheetLayoutView="100" workbookViewId="0">
      <selection activeCell="I27" sqref="I27"/>
    </sheetView>
  </sheetViews>
  <sheetFormatPr defaultColWidth="11.53515625" defaultRowHeight="12.45" x14ac:dyDescent="0.3"/>
  <cols>
    <col min="1" max="1" width="13.84375" style="21" customWidth="1"/>
    <col min="2" max="2" width="11.53515625" style="21" customWidth="1"/>
    <col min="3" max="3" width="37.3828125" style="21" bestFit="1" customWidth="1"/>
    <col min="4" max="4" width="40.53515625" style="22" bestFit="1" customWidth="1"/>
    <col min="5" max="6" width="4.69140625" style="21" customWidth="1"/>
    <col min="7" max="7" width="29.15234375" style="21" bestFit="1" customWidth="1"/>
    <col min="8" max="8" width="11.53515625" style="21"/>
    <col min="9" max="9" width="60.3046875" style="21" customWidth="1"/>
    <col min="10" max="16384" width="11.53515625" style="21"/>
  </cols>
  <sheetData>
    <row r="1" spans="1:2" ht="26.25" customHeight="1" x14ac:dyDescent="0.3">
      <c r="A1" s="588" t="s">
        <v>19</v>
      </c>
      <c r="B1" s="588"/>
    </row>
    <row r="2" spans="1:2" ht="12.75" customHeight="1" x14ac:dyDescent="0.3">
      <c r="A2" s="77"/>
      <c r="B2" s="77"/>
    </row>
    <row r="3" spans="1:2" ht="12.75" customHeight="1" x14ac:dyDescent="0.3">
      <c r="A3" s="77"/>
      <c r="B3" s="77"/>
    </row>
    <row r="4" spans="1:2" ht="12.75" customHeight="1" x14ac:dyDescent="0.3">
      <c r="A4" s="77"/>
      <c r="B4" s="77"/>
    </row>
    <row r="5" spans="1:2" ht="12.75" customHeight="1" x14ac:dyDescent="0.3">
      <c r="A5" s="77"/>
      <c r="B5" s="77"/>
    </row>
    <row r="6" spans="1:2" ht="12.75" customHeight="1" x14ac:dyDescent="0.3">
      <c r="A6" s="77"/>
      <c r="B6" s="77"/>
    </row>
    <row r="7" spans="1:2" ht="12.75" customHeight="1" x14ac:dyDescent="0.3">
      <c r="A7" s="77"/>
      <c r="B7" s="77"/>
    </row>
    <row r="8" spans="1:2" ht="12.75" customHeight="1" x14ac:dyDescent="0.3">
      <c r="A8" s="77"/>
      <c r="B8" s="77"/>
    </row>
    <row r="9" spans="1:2" ht="12.75" customHeight="1" x14ac:dyDescent="0.3">
      <c r="A9" s="77"/>
      <c r="B9" s="77"/>
    </row>
    <row r="10" spans="1:2" ht="12.75" customHeight="1" x14ac:dyDescent="0.3">
      <c r="A10" s="77"/>
      <c r="B10" s="77"/>
    </row>
    <row r="11" spans="1:2" ht="12.75" customHeight="1" x14ac:dyDescent="0.3">
      <c r="A11" s="77"/>
      <c r="B11" s="77"/>
    </row>
    <row r="12" spans="1:2" ht="12.75" customHeight="1" x14ac:dyDescent="0.3">
      <c r="A12" s="77"/>
      <c r="B12" s="77"/>
    </row>
    <row r="13" spans="1:2" ht="12.75" customHeight="1" x14ac:dyDescent="0.3">
      <c r="A13" s="77"/>
      <c r="B13" s="77"/>
    </row>
    <row r="14" spans="1:2" ht="12.75" customHeight="1" x14ac:dyDescent="0.3">
      <c r="A14" s="77"/>
      <c r="B14" s="77"/>
    </row>
    <row r="15" spans="1:2" ht="12.75" customHeight="1" x14ac:dyDescent="0.3">
      <c r="A15" s="77"/>
      <c r="B15" s="77"/>
    </row>
    <row r="16" spans="1:2" ht="12.75" customHeight="1" x14ac:dyDescent="0.3">
      <c r="A16" s="77"/>
      <c r="B16" s="77"/>
    </row>
    <row r="17" spans="1:9" ht="12.75" customHeight="1" x14ac:dyDescent="0.3">
      <c r="A17" s="77"/>
      <c r="B17" s="77"/>
    </row>
    <row r="18" spans="1:9" ht="12.75" customHeight="1" x14ac:dyDescent="0.3">
      <c r="A18" s="77"/>
      <c r="B18" s="77"/>
    </row>
    <row r="19" spans="1:9" ht="12.75" customHeight="1" x14ac:dyDescent="0.3">
      <c r="A19" s="77"/>
      <c r="B19" s="77"/>
    </row>
    <row r="20" spans="1:9" ht="12.75" customHeight="1" x14ac:dyDescent="0.3">
      <c r="A20" s="77"/>
      <c r="B20" s="77"/>
    </row>
    <row r="21" spans="1:9" ht="12.75" customHeight="1" x14ac:dyDescent="0.3">
      <c r="A21" s="77"/>
      <c r="B21" s="77"/>
    </row>
    <row r="22" spans="1:9" ht="12.75" customHeight="1" x14ac:dyDescent="0.3">
      <c r="A22" s="77"/>
      <c r="B22" s="77"/>
    </row>
    <row r="23" spans="1:9" ht="12.75" customHeight="1" x14ac:dyDescent="0.3">
      <c r="A23" s="77"/>
      <c r="B23" s="77"/>
    </row>
    <row r="24" spans="1:9" ht="12.75" customHeight="1" x14ac:dyDescent="0.3">
      <c r="A24" s="77"/>
      <c r="B24" s="77"/>
    </row>
    <row r="25" spans="1:9" ht="12.75" customHeight="1" x14ac:dyDescent="0.3">
      <c r="A25" s="77"/>
      <c r="B25" s="77"/>
    </row>
    <row r="26" spans="1:9" ht="12.75" customHeight="1" x14ac:dyDescent="0.3">
      <c r="A26" s="77"/>
      <c r="B26" s="77"/>
    </row>
    <row r="27" spans="1:9" ht="12.75" customHeight="1" x14ac:dyDescent="0.3">
      <c r="A27" s="77"/>
      <c r="B27" s="77"/>
    </row>
    <row r="28" spans="1:9" s="20" customFormat="1" ht="49.75" x14ac:dyDescent="0.3">
      <c r="A28" s="34" t="s">
        <v>32</v>
      </c>
      <c r="B28" s="34" t="s">
        <v>33</v>
      </c>
      <c r="C28" s="34" t="s">
        <v>34</v>
      </c>
      <c r="D28" s="34" t="s">
        <v>35</v>
      </c>
      <c r="E28" s="23"/>
      <c r="F28" s="23"/>
      <c r="G28" s="34" t="s">
        <v>255</v>
      </c>
      <c r="H28" s="34" t="s">
        <v>256</v>
      </c>
      <c r="I28" s="34" t="s">
        <v>257</v>
      </c>
    </row>
    <row r="29" spans="1:9" x14ac:dyDescent="0.3">
      <c r="A29" s="56">
        <v>3</v>
      </c>
      <c r="B29" s="57">
        <v>166</v>
      </c>
      <c r="C29" s="58" t="s">
        <v>36</v>
      </c>
      <c r="D29" s="59" t="s">
        <v>37</v>
      </c>
      <c r="H29" s="52">
        <v>40057</v>
      </c>
      <c r="I29" s="53" t="s">
        <v>258</v>
      </c>
    </row>
    <row r="30" spans="1:9" x14ac:dyDescent="0.3">
      <c r="A30" s="56">
        <v>4</v>
      </c>
      <c r="B30" s="57">
        <v>168</v>
      </c>
      <c r="C30" s="58" t="s">
        <v>36</v>
      </c>
      <c r="D30" s="59" t="s">
        <v>37</v>
      </c>
      <c r="G30" s="53" t="s">
        <v>259</v>
      </c>
      <c r="H30" s="52">
        <v>40275</v>
      </c>
      <c r="I30" s="53" t="s">
        <v>263</v>
      </c>
    </row>
    <row r="31" spans="1:9" x14ac:dyDescent="0.3">
      <c r="A31" s="56">
        <v>5</v>
      </c>
      <c r="B31" s="57">
        <v>100</v>
      </c>
      <c r="C31" s="58" t="s">
        <v>38</v>
      </c>
      <c r="D31" s="59" t="s">
        <v>37</v>
      </c>
      <c r="G31" s="21" t="s">
        <v>266</v>
      </c>
      <c r="H31" s="52">
        <v>40347</v>
      </c>
      <c r="I31" s="21" t="s">
        <v>260</v>
      </c>
    </row>
    <row r="32" spans="1:9" x14ac:dyDescent="0.3">
      <c r="A32" s="56">
        <v>6</v>
      </c>
      <c r="B32" s="57">
        <v>257</v>
      </c>
      <c r="C32" s="58" t="s">
        <v>39</v>
      </c>
      <c r="D32" s="59" t="s">
        <v>37</v>
      </c>
      <c r="G32" s="53" t="s">
        <v>267</v>
      </c>
      <c r="H32" s="52">
        <v>41166</v>
      </c>
      <c r="I32" s="53" t="s">
        <v>268</v>
      </c>
    </row>
    <row r="33" spans="1:9" x14ac:dyDescent="0.3">
      <c r="A33" s="56">
        <v>7</v>
      </c>
      <c r="B33" s="57">
        <v>158</v>
      </c>
      <c r="C33" s="58" t="s">
        <v>39</v>
      </c>
      <c r="D33" s="59" t="s">
        <v>37</v>
      </c>
      <c r="G33" s="21" t="s">
        <v>261</v>
      </c>
      <c r="H33" s="52">
        <v>41178</v>
      </c>
      <c r="I33" s="53" t="s">
        <v>262</v>
      </c>
    </row>
    <row r="34" spans="1:9" x14ac:dyDescent="0.3">
      <c r="A34" s="56">
        <v>8</v>
      </c>
      <c r="B34" s="57">
        <v>159</v>
      </c>
      <c r="C34" s="58" t="s">
        <v>39</v>
      </c>
      <c r="D34" s="59" t="s">
        <v>37</v>
      </c>
      <c r="G34" s="53" t="s">
        <v>320</v>
      </c>
      <c r="H34" s="52">
        <v>41758</v>
      </c>
      <c r="I34" s="21" t="s">
        <v>321</v>
      </c>
    </row>
    <row r="35" spans="1:9" x14ac:dyDescent="0.3">
      <c r="A35" s="56">
        <v>9</v>
      </c>
      <c r="B35" s="57">
        <v>1111</v>
      </c>
      <c r="C35" s="58" t="s">
        <v>39</v>
      </c>
      <c r="D35" s="59" t="s">
        <v>37</v>
      </c>
      <c r="G35" s="21" t="s">
        <v>318</v>
      </c>
      <c r="H35" s="52">
        <v>41758</v>
      </c>
      <c r="I35" s="53" t="s">
        <v>319</v>
      </c>
    </row>
    <row r="36" spans="1:9" x14ac:dyDescent="0.3">
      <c r="A36" s="56">
        <v>10</v>
      </c>
      <c r="B36" s="57">
        <v>1104</v>
      </c>
      <c r="C36" s="58" t="s">
        <v>39</v>
      </c>
      <c r="D36" s="59" t="s">
        <v>37</v>
      </c>
      <c r="G36" s="21" t="s">
        <v>318</v>
      </c>
      <c r="H36" s="52">
        <v>41944</v>
      </c>
      <c r="I36" s="53" t="s">
        <v>366</v>
      </c>
    </row>
    <row r="37" spans="1:9" x14ac:dyDescent="0.3">
      <c r="A37" s="56">
        <v>11</v>
      </c>
      <c r="B37" s="57">
        <v>1112</v>
      </c>
      <c r="C37" s="58" t="s">
        <v>39</v>
      </c>
      <c r="D37" s="59" t="s">
        <v>37</v>
      </c>
      <c r="G37" s="21" t="s">
        <v>369</v>
      </c>
      <c r="H37" s="52">
        <v>42081</v>
      </c>
      <c r="I37" s="21" t="s">
        <v>370</v>
      </c>
    </row>
    <row r="38" spans="1:9" x14ac:dyDescent="0.3">
      <c r="A38" s="56">
        <v>12</v>
      </c>
      <c r="B38" s="57">
        <v>1116</v>
      </c>
      <c r="C38" s="58" t="s">
        <v>39</v>
      </c>
      <c r="D38" s="59" t="s">
        <v>37</v>
      </c>
      <c r="G38" s="21" t="s">
        <v>371</v>
      </c>
      <c r="H38" s="52">
        <v>42081</v>
      </c>
      <c r="I38" s="21" t="s">
        <v>372</v>
      </c>
    </row>
    <row r="39" spans="1:9" x14ac:dyDescent="0.3">
      <c r="A39" s="56">
        <v>13</v>
      </c>
      <c r="B39" s="57">
        <v>139</v>
      </c>
      <c r="C39" s="58" t="s">
        <v>40</v>
      </c>
      <c r="D39" s="59" t="s">
        <v>275</v>
      </c>
      <c r="G39" s="21" t="s">
        <v>373</v>
      </c>
      <c r="H39" s="52">
        <v>42081</v>
      </c>
      <c r="I39" s="21" t="s">
        <v>398</v>
      </c>
    </row>
    <row r="40" spans="1:9" x14ac:dyDescent="0.3">
      <c r="A40" s="56">
        <v>15</v>
      </c>
      <c r="B40" s="57">
        <v>152</v>
      </c>
      <c r="C40" s="58" t="s">
        <v>40</v>
      </c>
      <c r="D40" s="59" t="s">
        <v>275</v>
      </c>
      <c r="G40" s="53" t="s">
        <v>368</v>
      </c>
      <c r="H40" s="52">
        <v>42081</v>
      </c>
      <c r="I40" s="53" t="s">
        <v>397</v>
      </c>
    </row>
    <row r="41" spans="1:9" x14ac:dyDescent="0.3">
      <c r="A41" s="56">
        <v>16</v>
      </c>
      <c r="B41" s="57">
        <v>113</v>
      </c>
      <c r="C41" s="58" t="s">
        <v>41</v>
      </c>
      <c r="D41" s="59" t="s">
        <v>276</v>
      </c>
      <c r="G41" s="21" t="s">
        <v>374</v>
      </c>
      <c r="H41" s="52">
        <v>42081</v>
      </c>
      <c r="I41" s="53" t="s">
        <v>375</v>
      </c>
    </row>
    <row r="42" spans="1:9" x14ac:dyDescent="0.3">
      <c r="A42" s="56">
        <v>17</v>
      </c>
      <c r="B42" s="57">
        <v>125</v>
      </c>
      <c r="C42" s="58" t="s">
        <v>41</v>
      </c>
      <c r="D42" s="59" t="s">
        <v>276</v>
      </c>
      <c r="G42" s="21" t="s">
        <v>376</v>
      </c>
      <c r="H42" s="52">
        <v>42081</v>
      </c>
      <c r="I42" s="21" t="s">
        <v>377</v>
      </c>
    </row>
    <row r="43" spans="1:9" x14ac:dyDescent="0.3">
      <c r="A43" s="56">
        <v>18</v>
      </c>
      <c r="B43" s="57">
        <v>126</v>
      </c>
      <c r="C43" s="58" t="s">
        <v>41</v>
      </c>
      <c r="D43" s="59" t="s">
        <v>276</v>
      </c>
      <c r="G43" s="21" t="s">
        <v>376</v>
      </c>
      <c r="H43" s="52">
        <v>42081</v>
      </c>
      <c r="I43" s="21" t="s">
        <v>378</v>
      </c>
    </row>
    <row r="44" spans="1:9" x14ac:dyDescent="0.3">
      <c r="A44" s="56">
        <v>19</v>
      </c>
      <c r="B44" s="57">
        <v>127</v>
      </c>
      <c r="C44" s="58" t="s">
        <v>41</v>
      </c>
      <c r="D44" s="59" t="s">
        <v>276</v>
      </c>
      <c r="G44" s="21" t="s">
        <v>379</v>
      </c>
      <c r="H44" s="52">
        <v>42081</v>
      </c>
      <c r="I44" s="21" t="s">
        <v>380</v>
      </c>
    </row>
    <row r="45" spans="1:9" x14ac:dyDescent="0.3">
      <c r="A45" s="56">
        <v>20</v>
      </c>
      <c r="B45" s="57">
        <v>129</v>
      </c>
      <c r="C45" s="58" t="s">
        <v>41</v>
      </c>
      <c r="D45" s="59" t="s">
        <v>276</v>
      </c>
      <c r="G45" s="21" t="s">
        <v>381</v>
      </c>
      <c r="H45" s="52">
        <v>42081</v>
      </c>
      <c r="I45" s="21" t="s">
        <v>382</v>
      </c>
    </row>
    <row r="46" spans="1:9" x14ac:dyDescent="0.3">
      <c r="A46" s="56">
        <v>21</v>
      </c>
      <c r="B46" s="57">
        <v>130</v>
      </c>
      <c r="C46" s="58" t="s">
        <v>41</v>
      </c>
      <c r="D46" s="59" t="s">
        <v>276</v>
      </c>
      <c r="G46" s="21" t="s">
        <v>383</v>
      </c>
      <c r="H46" s="52">
        <v>42081</v>
      </c>
      <c r="I46" s="21" t="s">
        <v>380</v>
      </c>
    </row>
    <row r="47" spans="1:9" x14ac:dyDescent="0.3">
      <c r="A47" s="56">
        <v>22</v>
      </c>
      <c r="B47" s="57">
        <v>131</v>
      </c>
      <c r="C47" s="58" t="s">
        <v>41</v>
      </c>
      <c r="D47" s="59" t="s">
        <v>276</v>
      </c>
      <c r="G47" s="21" t="s">
        <v>383</v>
      </c>
      <c r="H47" s="52">
        <v>42081</v>
      </c>
      <c r="I47" s="21" t="s">
        <v>384</v>
      </c>
    </row>
    <row r="48" spans="1:9" x14ac:dyDescent="0.3">
      <c r="A48" s="56">
        <v>23</v>
      </c>
      <c r="B48" s="57">
        <v>136</v>
      </c>
      <c r="C48" s="58" t="s">
        <v>42</v>
      </c>
      <c r="D48" s="59" t="s">
        <v>277</v>
      </c>
      <c r="G48" s="21" t="s">
        <v>385</v>
      </c>
      <c r="H48" s="52">
        <v>42081</v>
      </c>
      <c r="I48" s="21" t="s">
        <v>382</v>
      </c>
    </row>
    <row r="49" spans="1:9" x14ac:dyDescent="0.3">
      <c r="A49" s="56">
        <v>24</v>
      </c>
      <c r="B49" s="57">
        <v>137</v>
      </c>
      <c r="C49" s="58" t="s">
        <v>42</v>
      </c>
      <c r="D49" s="59" t="s">
        <v>276</v>
      </c>
      <c r="G49" s="21" t="s">
        <v>386</v>
      </c>
      <c r="H49" s="52">
        <v>42081</v>
      </c>
      <c r="I49" s="21" t="s">
        <v>380</v>
      </c>
    </row>
    <row r="50" spans="1:9" x14ac:dyDescent="0.3">
      <c r="A50" s="56">
        <v>25</v>
      </c>
      <c r="B50" s="57">
        <v>138</v>
      </c>
      <c r="C50" s="58" t="s">
        <v>42</v>
      </c>
      <c r="D50" s="59" t="s">
        <v>276</v>
      </c>
      <c r="G50" s="21" t="s">
        <v>387</v>
      </c>
      <c r="H50" s="52">
        <v>42081</v>
      </c>
      <c r="I50" s="21" t="s">
        <v>388</v>
      </c>
    </row>
    <row r="51" spans="1:9" x14ac:dyDescent="0.3">
      <c r="A51" s="56">
        <v>26</v>
      </c>
      <c r="B51" s="57">
        <v>141</v>
      </c>
      <c r="C51" s="58" t="s">
        <v>42</v>
      </c>
      <c r="D51" s="59" t="s">
        <v>37</v>
      </c>
      <c r="G51" s="21" t="s">
        <v>389</v>
      </c>
      <c r="H51" s="52">
        <v>42081</v>
      </c>
      <c r="I51" s="21" t="s">
        <v>390</v>
      </c>
    </row>
    <row r="52" spans="1:9" x14ac:dyDescent="0.3">
      <c r="A52" s="56">
        <v>28</v>
      </c>
      <c r="B52" s="57">
        <v>143</v>
      </c>
      <c r="C52" s="58" t="s">
        <v>42</v>
      </c>
      <c r="D52" s="59" t="s">
        <v>37</v>
      </c>
      <c r="G52" s="21" t="s">
        <v>391</v>
      </c>
      <c r="H52" s="52">
        <v>42081</v>
      </c>
      <c r="I52" s="21" t="s">
        <v>392</v>
      </c>
    </row>
    <row r="53" spans="1:9" x14ac:dyDescent="0.3">
      <c r="A53" s="56">
        <v>29</v>
      </c>
      <c r="B53" s="57">
        <v>144</v>
      </c>
      <c r="C53" s="58" t="s">
        <v>42</v>
      </c>
      <c r="D53" s="59" t="s">
        <v>275</v>
      </c>
      <c r="G53" s="21" t="s">
        <v>391</v>
      </c>
      <c r="H53" s="52">
        <v>42081</v>
      </c>
      <c r="I53" s="21" t="s">
        <v>393</v>
      </c>
    </row>
    <row r="54" spans="1:9" x14ac:dyDescent="0.3">
      <c r="A54" s="56">
        <v>30</v>
      </c>
      <c r="B54" s="57">
        <v>145</v>
      </c>
      <c r="C54" s="58" t="s">
        <v>42</v>
      </c>
      <c r="D54" s="59" t="s">
        <v>37</v>
      </c>
      <c r="G54" s="21" t="s">
        <v>394</v>
      </c>
      <c r="H54" s="52">
        <v>42081</v>
      </c>
      <c r="I54" s="21" t="s">
        <v>395</v>
      </c>
    </row>
    <row r="55" spans="1:9" x14ac:dyDescent="0.3">
      <c r="A55" s="56">
        <v>31</v>
      </c>
      <c r="B55" s="57">
        <v>146</v>
      </c>
      <c r="C55" s="58" t="s">
        <v>42</v>
      </c>
      <c r="D55" s="59" t="s">
        <v>37</v>
      </c>
      <c r="G55" s="21" t="s">
        <v>394</v>
      </c>
      <c r="H55" s="52">
        <v>42081</v>
      </c>
      <c r="I55" s="21" t="s">
        <v>396</v>
      </c>
    </row>
    <row r="56" spans="1:9" x14ac:dyDescent="0.3">
      <c r="A56" s="56">
        <v>32</v>
      </c>
      <c r="B56" s="57">
        <v>147</v>
      </c>
      <c r="C56" s="58" t="s">
        <v>42</v>
      </c>
      <c r="D56" s="59" t="s">
        <v>37</v>
      </c>
      <c r="G56" s="53" t="s">
        <v>399</v>
      </c>
      <c r="H56" s="52">
        <v>42089</v>
      </c>
      <c r="I56" s="53" t="s">
        <v>400</v>
      </c>
    </row>
    <row r="57" spans="1:9" x14ac:dyDescent="0.3">
      <c r="A57" s="56">
        <v>33</v>
      </c>
      <c r="B57" s="57">
        <v>228</v>
      </c>
      <c r="C57" s="58" t="s">
        <v>42</v>
      </c>
      <c r="D57" s="59" t="s">
        <v>277</v>
      </c>
      <c r="G57" s="53" t="s">
        <v>381</v>
      </c>
      <c r="H57" s="52">
        <v>42166</v>
      </c>
      <c r="I57" s="53" t="s">
        <v>380</v>
      </c>
    </row>
    <row r="58" spans="1:9" x14ac:dyDescent="0.3">
      <c r="A58" s="56">
        <v>34</v>
      </c>
      <c r="B58" s="57">
        <v>149</v>
      </c>
      <c r="C58" s="58" t="s">
        <v>42</v>
      </c>
      <c r="D58" s="59" t="s">
        <v>277</v>
      </c>
      <c r="G58" s="53" t="s">
        <v>385</v>
      </c>
      <c r="H58" s="52">
        <v>42166</v>
      </c>
      <c r="I58" s="53" t="s">
        <v>380</v>
      </c>
    </row>
    <row r="59" spans="1:9" x14ac:dyDescent="0.3">
      <c r="A59" s="56">
        <v>35</v>
      </c>
      <c r="B59" s="57">
        <v>150</v>
      </c>
      <c r="C59" s="58" t="s">
        <v>42</v>
      </c>
      <c r="D59" s="59" t="s">
        <v>37</v>
      </c>
      <c r="G59" s="53" t="s">
        <v>411</v>
      </c>
      <c r="H59" s="52">
        <v>42166</v>
      </c>
      <c r="I59" s="53" t="s">
        <v>89</v>
      </c>
    </row>
    <row r="60" spans="1:9" x14ac:dyDescent="0.3">
      <c r="A60" s="56">
        <v>36</v>
      </c>
      <c r="B60" s="57">
        <v>151</v>
      </c>
      <c r="C60" s="58" t="s">
        <v>42</v>
      </c>
      <c r="D60" s="59" t="s">
        <v>276</v>
      </c>
      <c r="G60" s="53" t="s">
        <v>412</v>
      </c>
      <c r="H60" s="52">
        <v>42166</v>
      </c>
      <c r="I60" s="53" t="s">
        <v>75</v>
      </c>
    </row>
    <row r="61" spans="1:9" x14ac:dyDescent="0.3">
      <c r="A61" s="56">
        <v>37</v>
      </c>
      <c r="B61" s="57">
        <v>153</v>
      </c>
      <c r="C61" s="58" t="s">
        <v>42</v>
      </c>
      <c r="D61" s="59" t="s">
        <v>276</v>
      </c>
      <c r="G61" s="53" t="s">
        <v>413</v>
      </c>
      <c r="H61" s="52">
        <v>42166</v>
      </c>
      <c r="I61" s="53" t="s">
        <v>173</v>
      </c>
    </row>
    <row r="62" spans="1:9" x14ac:dyDescent="0.3">
      <c r="A62" s="56">
        <v>38</v>
      </c>
      <c r="B62" s="57">
        <v>154</v>
      </c>
      <c r="C62" s="58" t="s">
        <v>42</v>
      </c>
      <c r="D62" s="59" t="s">
        <v>37</v>
      </c>
      <c r="G62" s="53" t="s">
        <v>414</v>
      </c>
      <c r="H62" s="52">
        <v>42166</v>
      </c>
      <c r="I62" s="53" t="s">
        <v>172</v>
      </c>
    </row>
    <row r="63" spans="1:9" x14ac:dyDescent="0.3">
      <c r="A63" s="56">
        <v>39</v>
      </c>
      <c r="B63" s="57">
        <v>155</v>
      </c>
      <c r="C63" s="58" t="s">
        <v>42</v>
      </c>
      <c r="D63" s="59" t="s">
        <v>37</v>
      </c>
      <c r="G63" s="53" t="s">
        <v>415</v>
      </c>
      <c r="H63" s="52">
        <v>42166</v>
      </c>
      <c r="I63" s="53" t="s">
        <v>416</v>
      </c>
    </row>
    <row r="64" spans="1:9" x14ac:dyDescent="0.3">
      <c r="A64" s="56">
        <v>40</v>
      </c>
      <c r="B64" s="57">
        <v>157</v>
      </c>
      <c r="C64" s="58" t="s">
        <v>41</v>
      </c>
      <c r="D64" s="59" t="s">
        <v>276</v>
      </c>
      <c r="G64" s="53" t="s">
        <v>417</v>
      </c>
      <c r="H64" s="52">
        <v>42166</v>
      </c>
      <c r="I64" s="53" t="s">
        <v>418</v>
      </c>
    </row>
    <row r="65" spans="1:9" x14ac:dyDescent="0.3">
      <c r="A65" s="56">
        <v>41</v>
      </c>
      <c r="B65" s="57">
        <v>171</v>
      </c>
      <c r="C65" s="58" t="s">
        <v>43</v>
      </c>
      <c r="D65" s="59" t="s">
        <v>276</v>
      </c>
      <c r="G65" s="53" t="s">
        <v>419</v>
      </c>
      <c r="H65" s="52">
        <v>42166</v>
      </c>
      <c r="I65" s="53" t="s">
        <v>420</v>
      </c>
    </row>
    <row r="66" spans="1:9" x14ac:dyDescent="0.3">
      <c r="A66" s="56">
        <v>42</v>
      </c>
      <c r="B66" s="57">
        <v>173</v>
      </c>
      <c r="C66" s="58" t="s">
        <v>44</v>
      </c>
      <c r="D66" s="59" t="s">
        <v>276</v>
      </c>
      <c r="G66" s="53" t="s">
        <v>421</v>
      </c>
      <c r="H66" s="52">
        <v>42166</v>
      </c>
      <c r="I66" s="53" t="s">
        <v>422</v>
      </c>
    </row>
    <row r="67" spans="1:9" x14ac:dyDescent="0.3">
      <c r="A67" s="56">
        <v>43</v>
      </c>
      <c r="B67" s="57">
        <v>174</v>
      </c>
      <c r="C67" s="58" t="s">
        <v>44</v>
      </c>
      <c r="D67" s="59" t="s">
        <v>276</v>
      </c>
      <c r="G67" s="53" t="s">
        <v>423</v>
      </c>
      <c r="H67" s="52">
        <v>42166</v>
      </c>
      <c r="I67" s="53" t="s">
        <v>424</v>
      </c>
    </row>
    <row r="68" spans="1:9" x14ac:dyDescent="0.3">
      <c r="A68" s="56">
        <v>44</v>
      </c>
      <c r="B68" s="57">
        <v>185</v>
      </c>
      <c r="C68" s="58" t="s">
        <v>43</v>
      </c>
      <c r="D68" s="59" t="s">
        <v>276</v>
      </c>
      <c r="G68" s="53" t="s">
        <v>425</v>
      </c>
      <c r="H68" s="52">
        <v>42166</v>
      </c>
      <c r="I68" s="53" t="s">
        <v>426</v>
      </c>
    </row>
    <row r="69" spans="1:9" x14ac:dyDescent="0.3">
      <c r="A69" s="56">
        <v>45</v>
      </c>
      <c r="B69" s="57">
        <v>19</v>
      </c>
      <c r="C69" s="58" t="s">
        <v>45</v>
      </c>
      <c r="D69" s="59" t="s">
        <v>37</v>
      </c>
      <c r="G69" s="53" t="s">
        <v>427</v>
      </c>
      <c r="H69" s="52">
        <v>42166</v>
      </c>
      <c r="I69" s="53" t="s">
        <v>428</v>
      </c>
    </row>
    <row r="70" spans="1:9" x14ac:dyDescent="0.3">
      <c r="A70" s="56">
        <v>46</v>
      </c>
      <c r="B70" s="57">
        <v>78</v>
      </c>
      <c r="C70" s="58" t="s">
        <v>46</v>
      </c>
      <c r="D70" s="59" t="s">
        <v>37</v>
      </c>
      <c r="G70" s="53" t="s">
        <v>429</v>
      </c>
      <c r="H70" s="52">
        <v>42166</v>
      </c>
      <c r="I70" s="53" t="s">
        <v>430</v>
      </c>
    </row>
    <row r="71" spans="1:9" x14ac:dyDescent="0.3">
      <c r="A71" s="56">
        <v>47</v>
      </c>
      <c r="B71" s="57">
        <v>15</v>
      </c>
      <c r="C71" s="58" t="s">
        <v>47</v>
      </c>
      <c r="D71" s="59" t="s">
        <v>37</v>
      </c>
      <c r="G71" s="53" t="s">
        <v>429</v>
      </c>
      <c r="H71" s="52">
        <v>42166</v>
      </c>
      <c r="I71" s="53" t="s">
        <v>431</v>
      </c>
    </row>
    <row r="72" spans="1:9" x14ac:dyDescent="0.3">
      <c r="A72" s="56">
        <v>48</v>
      </c>
      <c r="B72" s="57">
        <v>79</v>
      </c>
      <c r="C72" s="58" t="s">
        <v>48</v>
      </c>
      <c r="D72" s="59" t="s">
        <v>275</v>
      </c>
      <c r="G72" s="53" t="s">
        <v>432</v>
      </c>
      <c r="H72" s="52">
        <v>42166</v>
      </c>
      <c r="I72" s="53" t="s">
        <v>433</v>
      </c>
    </row>
    <row r="73" spans="1:9" x14ac:dyDescent="0.3">
      <c r="A73" s="56">
        <v>49</v>
      </c>
      <c r="B73" s="57">
        <v>128</v>
      </c>
      <c r="C73" s="58" t="s">
        <v>41</v>
      </c>
      <c r="D73" s="59" t="s">
        <v>37</v>
      </c>
      <c r="G73" s="53" t="s">
        <v>432</v>
      </c>
      <c r="H73" s="52">
        <v>42166</v>
      </c>
      <c r="I73" s="53" t="s">
        <v>434</v>
      </c>
    </row>
    <row r="74" spans="1:9" x14ac:dyDescent="0.3">
      <c r="A74" s="56">
        <v>50</v>
      </c>
      <c r="B74" s="57">
        <v>14</v>
      </c>
      <c r="C74" s="58" t="s">
        <v>49</v>
      </c>
      <c r="D74" s="59" t="s">
        <v>37</v>
      </c>
      <c r="G74" s="53" t="s">
        <v>435</v>
      </c>
      <c r="H74" s="52">
        <v>42166</v>
      </c>
      <c r="I74" s="53" t="s">
        <v>436</v>
      </c>
    </row>
    <row r="75" spans="1:9" x14ac:dyDescent="0.3">
      <c r="A75" s="56">
        <v>51</v>
      </c>
      <c r="B75" s="57">
        <v>112</v>
      </c>
      <c r="C75" s="58" t="s">
        <v>50</v>
      </c>
      <c r="D75" s="59">
        <v>1</v>
      </c>
      <c r="G75" s="53" t="s">
        <v>437</v>
      </c>
      <c r="H75" s="52">
        <v>42166</v>
      </c>
      <c r="I75" s="53" t="s">
        <v>438</v>
      </c>
    </row>
    <row r="76" spans="1:9" x14ac:dyDescent="0.3">
      <c r="A76" s="56">
        <v>51</v>
      </c>
      <c r="B76" s="57">
        <v>120</v>
      </c>
      <c r="C76" s="58" t="s">
        <v>50</v>
      </c>
      <c r="D76" s="59">
        <v>2</v>
      </c>
      <c r="G76" s="53" t="s">
        <v>439</v>
      </c>
      <c r="H76" s="52">
        <v>42166</v>
      </c>
      <c r="I76" s="53" t="s">
        <v>440</v>
      </c>
    </row>
    <row r="77" spans="1:9" x14ac:dyDescent="0.3">
      <c r="A77" s="56">
        <v>52</v>
      </c>
      <c r="B77" s="57">
        <v>114</v>
      </c>
      <c r="C77" s="58" t="s">
        <v>51</v>
      </c>
      <c r="D77" s="59" t="s">
        <v>275</v>
      </c>
      <c r="G77" s="53" t="s">
        <v>441</v>
      </c>
      <c r="H77" s="52">
        <v>42166</v>
      </c>
      <c r="I77" s="53" t="s">
        <v>442</v>
      </c>
    </row>
    <row r="78" spans="1:9" x14ac:dyDescent="0.3">
      <c r="A78" s="56">
        <v>53</v>
      </c>
      <c r="B78" s="57">
        <v>115</v>
      </c>
      <c r="C78" s="58" t="s">
        <v>51</v>
      </c>
      <c r="D78" s="59" t="s">
        <v>275</v>
      </c>
      <c r="G78" s="53" t="s">
        <v>443</v>
      </c>
      <c r="H78" s="52">
        <v>42166</v>
      </c>
      <c r="I78" s="53" t="s">
        <v>444</v>
      </c>
    </row>
    <row r="79" spans="1:9" x14ac:dyDescent="0.3">
      <c r="A79" s="56">
        <v>55</v>
      </c>
      <c r="B79" s="57">
        <v>117</v>
      </c>
      <c r="C79" s="58" t="s">
        <v>51</v>
      </c>
      <c r="D79" s="59" t="s">
        <v>275</v>
      </c>
      <c r="G79" s="53" t="s">
        <v>445</v>
      </c>
      <c r="H79" s="52">
        <v>42166</v>
      </c>
      <c r="I79" s="53" t="s">
        <v>446</v>
      </c>
    </row>
    <row r="80" spans="1:9" x14ac:dyDescent="0.3">
      <c r="A80" s="56">
        <v>56</v>
      </c>
      <c r="B80" s="57">
        <v>118</v>
      </c>
      <c r="C80" s="58" t="s">
        <v>51</v>
      </c>
      <c r="D80" s="59" t="s">
        <v>275</v>
      </c>
      <c r="G80" s="53" t="s">
        <v>447</v>
      </c>
      <c r="H80" s="52">
        <v>42166</v>
      </c>
      <c r="I80" s="53" t="s">
        <v>448</v>
      </c>
    </row>
    <row r="81" spans="1:9" x14ac:dyDescent="0.3">
      <c r="A81" s="56">
        <v>57</v>
      </c>
      <c r="B81" s="57">
        <v>119</v>
      </c>
      <c r="C81" s="58" t="s">
        <v>51</v>
      </c>
      <c r="D81" s="59" t="s">
        <v>37</v>
      </c>
      <c r="G81" s="53" t="s">
        <v>449</v>
      </c>
      <c r="H81" s="52">
        <v>42166</v>
      </c>
      <c r="I81" s="53" t="s">
        <v>450</v>
      </c>
    </row>
    <row r="82" spans="1:9" x14ac:dyDescent="0.3">
      <c r="A82" s="56">
        <v>58</v>
      </c>
      <c r="B82" s="57">
        <v>21</v>
      </c>
      <c r="C82" s="58" t="s">
        <v>89</v>
      </c>
      <c r="D82" s="59">
        <v>1</v>
      </c>
      <c r="G82" s="53" t="s">
        <v>449</v>
      </c>
      <c r="H82" s="52">
        <v>42166</v>
      </c>
      <c r="I82" s="53" t="s">
        <v>451</v>
      </c>
    </row>
    <row r="83" spans="1:9" x14ac:dyDescent="0.3">
      <c r="A83" s="56">
        <v>58</v>
      </c>
      <c r="B83" s="57">
        <v>175</v>
      </c>
      <c r="C83" s="58" t="s">
        <v>89</v>
      </c>
      <c r="D83" s="59">
        <v>1</v>
      </c>
      <c r="G83" s="53" t="s">
        <v>452</v>
      </c>
      <c r="H83" s="52">
        <v>42166</v>
      </c>
      <c r="I83" s="53" t="s">
        <v>453</v>
      </c>
    </row>
    <row r="84" spans="1:9" x14ac:dyDescent="0.3">
      <c r="A84" s="56">
        <v>59</v>
      </c>
      <c r="B84" s="57">
        <v>121</v>
      </c>
      <c r="C84" s="58" t="s">
        <v>51</v>
      </c>
      <c r="D84" s="59" t="s">
        <v>275</v>
      </c>
    </row>
    <row r="85" spans="1:9" x14ac:dyDescent="0.3">
      <c r="A85" s="56">
        <v>60</v>
      </c>
      <c r="B85" s="57">
        <v>122</v>
      </c>
      <c r="C85" s="58" t="s">
        <v>51</v>
      </c>
      <c r="D85" s="59" t="s">
        <v>37</v>
      </c>
    </row>
    <row r="86" spans="1:9" x14ac:dyDescent="0.3">
      <c r="A86" s="56">
        <v>62</v>
      </c>
      <c r="B86" s="57">
        <v>1119</v>
      </c>
      <c r="C86" s="58" t="s">
        <v>52</v>
      </c>
      <c r="D86" s="59" t="s">
        <v>278</v>
      </c>
    </row>
    <row r="87" spans="1:9" x14ac:dyDescent="0.3">
      <c r="A87" s="56">
        <v>63</v>
      </c>
      <c r="B87" s="57">
        <v>172</v>
      </c>
      <c r="C87" s="58" t="s">
        <v>44</v>
      </c>
      <c r="D87" s="59" t="s">
        <v>275</v>
      </c>
    </row>
    <row r="88" spans="1:9" x14ac:dyDescent="0.3">
      <c r="A88" s="56">
        <v>64</v>
      </c>
      <c r="B88" s="57">
        <v>1105</v>
      </c>
      <c r="C88" s="58" t="s">
        <v>51</v>
      </c>
      <c r="D88" s="59" t="s">
        <v>37</v>
      </c>
    </row>
    <row r="89" spans="1:9" x14ac:dyDescent="0.3">
      <c r="A89" s="56">
        <v>65</v>
      </c>
      <c r="B89" s="57">
        <v>10</v>
      </c>
      <c r="C89" s="58" t="s">
        <v>53</v>
      </c>
      <c r="D89" s="59" t="s">
        <v>37</v>
      </c>
    </row>
    <row r="90" spans="1:9" x14ac:dyDescent="0.3">
      <c r="A90" s="56">
        <v>66</v>
      </c>
      <c r="B90" s="57">
        <v>1106</v>
      </c>
      <c r="C90" s="58" t="s">
        <v>53</v>
      </c>
      <c r="D90" s="59" t="s">
        <v>37</v>
      </c>
    </row>
    <row r="91" spans="1:9" x14ac:dyDescent="0.3">
      <c r="A91" s="56">
        <v>67</v>
      </c>
      <c r="B91" s="57">
        <v>102</v>
      </c>
      <c r="C91" s="58" t="s">
        <v>54</v>
      </c>
      <c r="D91" s="59" t="s">
        <v>276</v>
      </c>
    </row>
    <row r="92" spans="1:9" x14ac:dyDescent="0.3">
      <c r="A92" s="56">
        <v>71</v>
      </c>
      <c r="B92" s="57">
        <v>109</v>
      </c>
      <c r="C92" s="58" t="s">
        <v>54</v>
      </c>
      <c r="D92" s="59" t="s">
        <v>37</v>
      </c>
    </row>
    <row r="93" spans="1:9" x14ac:dyDescent="0.3">
      <c r="A93" s="56">
        <v>72</v>
      </c>
      <c r="B93" s="57">
        <v>111</v>
      </c>
      <c r="C93" s="58" t="s">
        <v>54</v>
      </c>
      <c r="D93" s="59" t="s">
        <v>37</v>
      </c>
    </row>
    <row r="94" spans="1:9" x14ac:dyDescent="0.3">
      <c r="A94" s="56">
        <v>73</v>
      </c>
      <c r="B94" s="57">
        <v>156</v>
      </c>
      <c r="C94" s="58" t="s">
        <v>54</v>
      </c>
      <c r="D94" s="59" t="s">
        <v>276</v>
      </c>
    </row>
    <row r="95" spans="1:9" x14ac:dyDescent="0.3">
      <c r="A95" s="56">
        <v>74</v>
      </c>
      <c r="B95" s="57">
        <v>17</v>
      </c>
      <c r="C95" s="58" t="s">
        <v>55</v>
      </c>
      <c r="D95" s="59" t="s">
        <v>37</v>
      </c>
    </row>
    <row r="96" spans="1:9" x14ac:dyDescent="0.3">
      <c r="A96" s="56">
        <v>75</v>
      </c>
      <c r="B96" s="57">
        <v>62</v>
      </c>
      <c r="C96" s="58" t="s">
        <v>56</v>
      </c>
      <c r="D96" s="59" t="s">
        <v>37</v>
      </c>
    </row>
    <row r="97" spans="1:4" x14ac:dyDescent="0.3">
      <c r="A97" s="56">
        <v>76</v>
      </c>
      <c r="B97" s="57">
        <v>63</v>
      </c>
      <c r="C97" s="58" t="s">
        <v>56</v>
      </c>
      <c r="D97" s="59" t="s">
        <v>37</v>
      </c>
    </row>
    <row r="98" spans="1:4" x14ac:dyDescent="0.3">
      <c r="A98" s="56">
        <v>77</v>
      </c>
      <c r="B98" s="57">
        <v>134</v>
      </c>
      <c r="C98" s="58" t="s">
        <v>56</v>
      </c>
      <c r="D98" s="59" t="s">
        <v>37</v>
      </c>
    </row>
    <row r="99" spans="1:4" x14ac:dyDescent="0.3">
      <c r="A99" s="56">
        <v>78</v>
      </c>
      <c r="B99" s="57">
        <v>13</v>
      </c>
      <c r="C99" s="58" t="s">
        <v>57</v>
      </c>
      <c r="D99" s="59" t="s">
        <v>37</v>
      </c>
    </row>
    <row r="100" spans="1:4" x14ac:dyDescent="0.3">
      <c r="A100" s="56">
        <v>79</v>
      </c>
      <c r="B100" s="57">
        <v>97</v>
      </c>
      <c r="C100" s="58" t="s">
        <v>58</v>
      </c>
      <c r="D100" s="59">
        <v>2</v>
      </c>
    </row>
    <row r="101" spans="1:4" x14ac:dyDescent="0.3">
      <c r="A101" s="56">
        <v>79</v>
      </c>
      <c r="B101" s="57">
        <v>164</v>
      </c>
      <c r="C101" s="58" t="s">
        <v>58</v>
      </c>
      <c r="D101" s="59">
        <v>1</v>
      </c>
    </row>
    <row r="102" spans="1:4" x14ac:dyDescent="0.3">
      <c r="A102" s="56">
        <v>80</v>
      </c>
      <c r="B102" s="57">
        <v>96</v>
      </c>
      <c r="C102" s="58" t="s">
        <v>59</v>
      </c>
      <c r="D102" s="59" t="s">
        <v>37</v>
      </c>
    </row>
    <row r="103" spans="1:4" x14ac:dyDescent="0.3">
      <c r="A103" s="56">
        <v>81</v>
      </c>
      <c r="B103" s="57">
        <v>60</v>
      </c>
      <c r="C103" s="58" t="s">
        <v>60</v>
      </c>
      <c r="D103" s="59" t="s">
        <v>37</v>
      </c>
    </row>
    <row r="104" spans="1:4" x14ac:dyDescent="0.3">
      <c r="A104" s="56">
        <v>82</v>
      </c>
      <c r="B104" s="57">
        <v>83</v>
      </c>
      <c r="C104" s="58" t="s">
        <v>61</v>
      </c>
      <c r="D104" s="59" t="s">
        <v>37</v>
      </c>
    </row>
    <row r="105" spans="1:4" x14ac:dyDescent="0.3">
      <c r="A105" s="56">
        <v>83</v>
      </c>
      <c r="B105" s="57">
        <v>84</v>
      </c>
      <c r="C105" s="58" t="s">
        <v>61</v>
      </c>
      <c r="D105" s="59" t="s">
        <v>37</v>
      </c>
    </row>
    <row r="106" spans="1:4" x14ac:dyDescent="0.3">
      <c r="A106" s="56">
        <v>84</v>
      </c>
      <c r="B106" s="57">
        <v>85</v>
      </c>
      <c r="C106" s="58" t="s">
        <v>61</v>
      </c>
      <c r="D106" s="59" t="s">
        <v>37</v>
      </c>
    </row>
    <row r="107" spans="1:4" x14ac:dyDescent="0.3">
      <c r="A107" s="56">
        <v>85</v>
      </c>
      <c r="B107" s="57">
        <v>86</v>
      </c>
      <c r="C107" s="58" t="s">
        <v>61</v>
      </c>
      <c r="D107" s="59" t="s">
        <v>37</v>
      </c>
    </row>
    <row r="108" spans="1:4" x14ac:dyDescent="0.3">
      <c r="A108" s="56">
        <v>86</v>
      </c>
      <c r="B108" s="57">
        <v>1107</v>
      </c>
      <c r="C108" s="58" t="s">
        <v>61</v>
      </c>
      <c r="D108" s="59" t="s">
        <v>37</v>
      </c>
    </row>
    <row r="109" spans="1:4" x14ac:dyDescent="0.3">
      <c r="A109" s="56">
        <v>87</v>
      </c>
      <c r="B109" s="57">
        <v>1109</v>
      </c>
      <c r="C109" s="58" t="s">
        <v>61</v>
      </c>
      <c r="D109" s="59" t="s">
        <v>37</v>
      </c>
    </row>
    <row r="110" spans="1:4" x14ac:dyDescent="0.3">
      <c r="A110" s="56">
        <v>88</v>
      </c>
      <c r="B110" s="57">
        <v>1113</v>
      </c>
      <c r="C110" s="58" t="s">
        <v>61</v>
      </c>
      <c r="D110" s="59" t="s">
        <v>37</v>
      </c>
    </row>
    <row r="111" spans="1:4" x14ac:dyDescent="0.3">
      <c r="A111" s="56">
        <v>91</v>
      </c>
      <c r="B111" s="57">
        <v>3</v>
      </c>
      <c r="C111" s="58" t="s">
        <v>62</v>
      </c>
      <c r="D111" s="59" t="s">
        <v>37</v>
      </c>
    </row>
    <row r="112" spans="1:4" x14ac:dyDescent="0.3">
      <c r="A112" s="56">
        <v>92</v>
      </c>
      <c r="B112" s="57">
        <v>4</v>
      </c>
      <c r="C112" s="58" t="s">
        <v>62</v>
      </c>
      <c r="D112" s="59" t="s">
        <v>37</v>
      </c>
    </row>
    <row r="113" spans="1:4" x14ac:dyDescent="0.3">
      <c r="A113" s="56">
        <v>93</v>
      </c>
      <c r="B113" s="57">
        <v>30</v>
      </c>
      <c r="C113" s="58" t="s">
        <v>63</v>
      </c>
      <c r="D113" s="59">
        <v>1</v>
      </c>
    </row>
    <row r="114" spans="1:4" x14ac:dyDescent="0.3">
      <c r="A114" s="56">
        <v>93</v>
      </c>
      <c r="B114" s="57">
        <v>214</v>
      </c>
      <c r="C114" s="58" t="s">
        <v>63</v>
      </c>
      <c r="D114" s="59">
        <v>2</v>
      </c>
    </row>
    <row r="115" spans="1:4" x14ac:dyDescent="0.3">
      <c r="A115" s="56">
        <v>94</v>
      </c>
      <c r="B115" s="57">
        <v>1108</v>
      </c>
      <c r="C115" s="58" t="s">
        <v>62</v>
      </c>
      <c r="D115" s="59" t="s">
        <v>37</v>
      </c>
    </row>
    <row r="116" spans="1:4" x14ac:dyDescent="0.3">
      <c r="A116" s="56">
        <v>95</v>
      </c>
      <c r="B116" s="57">
        <v>1110</v>
      </c>
      <c r="C116" s="58" t="s">
        <v>62</v>
      </c>
      <c r="D116" s="59" t="s">
        <v>37</v>
      </c>
    </row>
    <row r="117" spans="1:4" x14ac:dyDescent="0.3">
      <c r="A117" s="56">
        <v>96</v>
      </c>
      <c r="B117" s="57">
        <v>1114</v>
      </c>
      <c r="C117" s="58" t="s">
        <v>62</v>
      </c>
      <c r="D117" s="59" t="s">
        <v>37</v>
      </c>
    </row>
    <row r="118" spans="1:4" x14ac:dyDescent="0.3">
      <c r="A118" s="56">
        <v>97</v>
      </c>
      <c r="B118" s="57">
        <v>54</v>
      </c>
      <c r="C118" s="58" t="s">
        <v>64</v>
      </c>
      <c r="D118" s="59" t="s">
        <v>37</v>
      </c>
    </row>
    <row r="119" spans="1:4" x14ac:dyDescent="0.3">
      <c r="A119" s="56">
        <v>98</v>
      </c>
      <c r="B119" s="57">
        <v>12</v>
      </c>
      <c r="C119" s="58" t="s">
        <v>65</v>
      </c>
      <c r="D119" s="59" t="s">
        <v>37</v>
      </c>
    </row>
    <row r="120" spans="1:4" x14ac:dyDescent="0.3">
      <c r="A120" s="56">
        <v>99</v>
      </c>
      <c r="B120" s="57">
        <v>75</v>
      </c>
      <c r="C120" s="58" t="s">
        <v>66</v>
      </c>
      <c r="D120" s="59" t="s">
        <v>275</v>
      </c>
    </row>
    <row r="121" spans="1:4" x14ac:dyDescent="0.3">
      <c r="A121" s="56">
        <v>100</v>
      </c>
      <c r="B121" s="57">
        <v>76</v>
      </c>
      <c r="C121" s="58" t="s">
        <v>66</v>
      </c>
      <c r="D121" s="59" t="s">
        <v>275</v>
      </c>
    </row>
    <row r="122" spans="1:4" x14ac:dyDescent="0.3">
      <c r="A122" s="56">
        <v>101</v>
      </c>
      <c r="B122" s="57">
        <v>7</v>
      </c>
      <c r="C122" s="58" t="s">
        <v>67</v>
      </c>
      <c r="D122" s="59" t="s">
        <v>37</v>
      </c>
    </row>
    <row r="123" spans="1:4" x14ac:dyDescent="0.3">
      <c r="A123" s="56">
        <v>102</v>
      </c>
      <c r="B123" s="57">
        <v>8</v>
      </c>
      <c r="C123" s="58" t="s">
        <v>67</v>
      </c>
      <c r="D123" s="59" t="s">
        <v>37</v>
      </c>
    </row>
    <row r="124" spans="1:4" x14ac:dyDescent="0.3">
      <c r="A124" s="56">
        <v>103</v>
      </c>
      <c r="B124" s="57">
        <v>9</v>
      </c>
      <c r="C124" s="58" t="s">
        <v>67</v>
      </c>
      <c r="D124" s="59" t="s">
        <v>37</v>
      </c>
    </row>
    <row r="125" spans="1:4" x14ac:dyDescent="0.3">
      <c r="A125" s="56">
        <v>104</v>
      </c>
      <c r="B125" s="57">
        <v>61</v>
      </c>
      <c r="C125" s="58" t="s">
        <v>68</v>
      </c>
      <c r="D125" s="59" t="s">
        <v>276</v>
      </c>
    </row>
    <row r="126" spans="1:4" x14ac:dyDescent="0.3">
      <c r="A126" s="56">
        <v>105</v>
      </c>
      <c r="B126" s="57">
        <v>65</v>
      </c>
      <c r="C126" s="58" t="s">
        <v>68</v>
      </c>
      <c r="D126" s="59" t="s">
        <v>37</v>
      </c>
    </row>
    <row r="127" spans="1:4" x14ac:dyDescent="0.3">
      <c r="A127" s="56">
        <v>106</v>
      </c>
      <c r="B127" s="57">
        <v>66</v>
      </c>
      <c r="C127" s="58" t="s">
        <v>68</v>
      </c>
      <c r="D127" s="59" t="s">
        <v>276</v>
      </c>
    </row>
    <row r="128" spans="1:4" x14ac:dyDescent="0.3">
      <c r="A128" s="56">
        <v>107</v>
      </c>
      <c r="B128" s="57">
        <v>67</v>
      </c>
      <c r="C128" s="58" t="s">
        <v>68</v>
      </c>
      <c r="D128" s="59" t="s">
        <v>276</v>
      </c>
    </row>
    <row r="129" spans="1:4" x14ac:dyDescent="0.3">
      <c r="A129" s="56">
        <v>108</v>
      </c>
      <c r="B129" s="57">
        <v>68</v>
      </c>
      <c r="C129" s="58" t="s">
        <v>68</v>
      </c>
      <c r="D129" s="59" t="s">
        <v>276</v>
      </c>
    </row>
    <row r="130" spans="1:4" x14ac:dyDescent="0.3">
      <c r="A130" s="56">
        <v>109</v>
      </c>
      <c r="B130" s="57">
        <v>69</v>
      </c>
      <c r="C130" s="58" t="s">
        <v>68</v>
      </c>
      <c r="D130" s="59" t="s">
        <v>37</v>
      </c>
    </row>
    <row r="131" spans="1:4" x14ac:dyDescent="0.3">
      <c r="A131" s="56">
        <v>110</v>
      </c>
      <c r="B131" s="57">
        <v>1348</v>
      </c>
      <c r="C131" s="58" t="s">
        <v>68</v>
      </c>
      <c r="D131" s="59" t="s">
        <v>37</v>
      </c>
    </row>
    <row r="132" spans="1:4" x14ac:dyDescent="0.3">
      <c r="A132" s="56">
        <v>111</v>
      </c>
      <c r="B132" s="57">
        <v>91</v>
      </c>
      <c r="C132" s="58" t="s">
        <v>69</v>
      </c>
      <c r="D132" s="59" t="s">
        <v>37</v>
      </c>
    </row>
    <row r="133" spans="1:4" x14ac:dyDescent="0.3">
      <c r="A133" s="56">
        <v>112</v>
      </c>
      <c r="B133" s="57">
        <v>22</v>
      </c>
      <c r="C133" s="58" t="s">
        <v>70</v>
      </c>
      <c r="D133" s="59" t="s">
        <v>275</v>
      </c>
    </row>
    <row r="134" spans="1:4" x14ac:dyDescent="0.3">
      <c r="A134" s="56">
        <v>113</v>
      </c>
      <c r="B134" s="57">
        <v>23</v>
      </c>
      <c r="C134" s="58" t="s">
        <v>70</v>
      </c>
      <c r="D134" s="59" t="s">
        <v>275</v>
      </c>
    </row>
    <row r="135" spans="1:4" x14ac:dyDescent="0.3">
      <c r="A135" s="56">
        <v>115</v>
      </c>
      <c r="B135" s="57">
        <v>25</v>
      </c>
      <c r="C135" s="58" t="s">
        <v>70</v>
      </c>
      <c r="D135" s="59" t="s">
        <v>37</v>
      </c>
    </row>
    <row r="136" spans="1:4" x14ac:dyDescent="0.3">
      <c r="A136" s="56">
        <v>116</v>
      </c>
      <c r="B136" s="57">
        <v>26</v>
      </c>
      <c r="C136" s="58" t="s">
        <v>70</v>
      </c>
      <c r="D136" s="59" t="s">
        <v>37</v>
      </c>
    </row>
    <row r="137" spans="1:4" x14ac:dyDescent="0.3">
      <c r="A137" s="56">
        <v>117</v>
      </c>
      <c r="B137" s="57">
        <v>1349</v>
      </c>
      <c r="C137" s="58" t="s">
        <v>70</v>
      </c>
      <c r="D137" s="59" t="s">
        <v>37</v>
      </c>
    </row>
    <row r="138" spans="1:4" x14ac:dyDescent="0.3">
      <c r="A138" s="56">
        <v>118</v>
      </c>
      <c r="B138" s="57">
        <v>6</v>
      </c>
      <c r="C138" s="58" t="s">
        <v>71</v>
      </c>
      <c r="D138" s="59" t="s">
        <v>37</v>
      </c>
    </row>
    <row r="139" spans="1:4" x14ac:dyDescent="0.3">
      <c r="A139" s="56">
        <v>119</v>
      </c>
      <c r="B139" s="57">
        <v>1350</v>
      </c>
      <c r="C139" s="58" t="s">
        <v>71</v>
      </c>
      <c r="D139" s="59" t="s">
        <v>37</v>
      </c>
    </row>
    <row r="140" spans="1:4" x14ac:dyDescent="0.3">
      <c r="A140" s="56">
        <v>120</v>
      </c>
      <c r="B140" s="57">
        <v>11</v>
      </c>
      <c r="C140" s="58" t="s">
        <v>44</v>
      </c>
      <c r="D140" s="59" t="s">
        <v>37</v>
      </c>
    </row>
    <row r="141" spans="1:4" x14ac:dyDescent="0.3">
      <c r="A141" s="56">
        <v>121</v>
      </c>
      <c r="B141" s="57">
        <v>26</v>
      </c>
      <c r="C141" s="58" t="s">
        <v>72</v>
      </c>
      <c r="D141" s="59">
        <v>2</v>
      </c>
    </row>
    <row r="142" spans="1:4" x14ac:dyDescent="0.3">
      <c r="A142" s="56">
        <v>121</v>
      </c>
      <c r="B142" s="57">
        <v>224</v>
      </c>
      <c r="C142" s="58" t="s">
        <v>72</v>
      </c>
      <c r="D142" s="59">
        <v>1</v>
      </c>
    </row>
    <row r="143" spans="1:4" x14ac:dyDescent="0.3">
      <c r="A143" s="56">
        <v>122</v>
      </c>
      <c r="B143" s="57">
        <v>201</v>
      </c>
      <c r="C143" s="58" t="s">
        <v>73</v>
      </c>
      <c r="D143" s="59">
        <v>1</v>
      </c>
    </row>
    <row r="144" spans="1:4" x14ac:dyDescent="0.3">
      <c r="A144" s="56">
        <v>122</v>
      </c>
      <c r="B144" s="57">
        <v>245</v>
      </c>
      <c r="C144" s="58" t="s">
        <v>73</v>
      </c>
      <c r="D144" s="59">
        <v>2</v>
      </c>
    </row>
    <row r="145" spans="1:4" x14ac:dyDescent="0.3">
      <c r="A145" s="56">
        <v>123</v>
      </c>
      <c r="B145" s="57">
        <v>1307</v>
      </c>
      <c r="C145" s="58" t="s">
        <v>74</v>
      </c>
      <c r="D145" s="59">
        <v>1</v>
      </c>
    </row>
    <row r="146" spans="1:4" x14ac:dyDescent="0.3">
      <c r="A146" s="56">
        <v>124</v>
      </c>
      <c r="B146" s="57">
        <v>1319</v>
      </c>
      <c r="C146" s="58" t="s">
        <v>74</v>
      </c>
      <c r="D146" s="59">
        <v>1</v>
      </c>
    </row>
    <row r="147" spans="1:4" x14ac:dyDescent="0.3">
      <c r="A147" s="56">
        <v>125</v>
      </c>
      <c r="B147" s="57">
        <v>1315</v>
      </c>
      <c r="C147" s="58" t="s">
        <v>74</v>
      </c>
      <c r="D147" s="59">
        <v>1</v>
      </c>
    </row>
    <row r="148" spans="1:4" x14ac:dyDescent="0.3">
      <c r="A148" s="56">
        <v>126</v>
      </c>
      <c r="B148" s="57">
        <v>1193</v>
      </c>
      <c r="C148" s="58" t="s">
        <v>75</v>
      </c>
      <c r="D148" s="59">
        <v>1</v>
      </c>
    </row>
    <row r="149" spans="1:4" x14ac:dyDescent="0.3">
      <c r="A149" s="56">
        <v>126</v>
      </c>
      <c r="B149" s="57">
        <v>1194</v>
      </c>
      <c r="C149" s="58" t="s">
        <v>75</v>
      </c>
      <c r="D149" s="59">
        <v>2</v>
      </c>
    </row>
    <row r="150" spans="1:4" x14ac:dyDescent="0.3">
      <c r="A150" s="56">
        <v>127</v>
      </c>
      <c r="B150" s="57">
        <v>80</v>
      </c>
      <c r="C150" s="58" t="s">
        <v>76</v>
      </c>
      <c r="D150" s="59" t="s">
        <v>276</v>
      </c>
    </row>
    <row r="151" spans="1:4" x14ac:dyDescent="0.3">
      <c r="A151" s="56">
        <v>127</v>
      </c>
      <c r="B151" s="57">
        <v>148</v>
      </c>
      <c r="C151" s="58" t="s">
        <v>76</v>
      </c>
      <c r="D151" s="59">
        <v>1</v>
      </c>
    </row>
    <row r="152" spans="1:4" x14ac:dyDescent="0.3">
      <c r="A152" s="56">
        <v>127</v>
      </c>
      <c r="B152" s="57">
        <v>221</v>
      </c>
      <c r="C152" s="58" t="s">
        <v>76</v>
      </c>
      <c r="D152" s="59" t="s">
        <v>278</v>
      </c>
    </row>
    <row r="153" spans="1:4" x14ac:dyDescent="0.3">
      <c r="A153" s="56">
        <v>128</v>
      </c>
      <c r="B153" s="57">
        <v>1120</v>
      </c>
      <c r="C153" s="58" t="s">
        <v>77</v>
      </c>
      <c r="D153" s="59">
        <v>1</v>
      </c>
    </row>
    <row r="154" spans="1:4" x14ac:dyDescent="0.3">
      <c r="A154" s="56">
        <v>128</v>
      </c>
      <c r="B154" s="57">
        <v>1121</v>
      </c>
      <c r="C154" s="58" t="s">
        <v>77</v>
      </c>
      <c r="D154" s="59">
        <v>1</v>
      </c>
    </row>
    <row r="155" spans="1:4" x14ac:dyDescent="0.3">
      <c r="A155" s="56">
        <v>128</v>
      </c>
      <c r="B155" s="57">
        <v>1122</v>
      </c>
      <c r="C155" s="58" t="s">
        <v>77</v>
      </c>
      <c r="D155" s="59">
        <v>2</v>
      </c>
    </row>
    <row r="156" spans="1:4" x14ac:dyDescent="0.3">
      <c r="A156" s="56">
        <v>129</v>
      </c>
      <c r="B156" s="57">
        <v>169</v>
      </c>
      <c r="C156" s="58" t="s">
        <v>76</v>
      </c>
      <c r="D156" s="59">
        <v>1</v>
      </c>
    </row>
    <row r="157" spans="1:4" x14ac:dyDescent="0.3">
      <c r="A157" s="56">
        <v>129</v>
      </c>
      <c r="B157" s="57">
        <v>202</v>
      </c>
      <c r="C157" s="58" t="s">
        <v>76</v>
      </c>
      <c r="D157" s="59">
        <v>1</v>
      </c>
    </row>
    <row r="158" spans="1:4" x14ac:dyDescent="0.3">
      <c r="A158" s="56">
        <v>129</v>
      </c>
      <c r="B158" s="57">
        <v>222</v>
      </c>
      <c r="C158" s="58" t="s">
        <v>76</v>
      </c>
      <c r="D158" s="59">
        <v>2</v>
      </c>
    </row>
    <row r="159" spans="1:4" x14ac:dyDescent="0.3">
      <c r="A159" s="56">
        <v>130</v>
      </c>
      <c r="B159" s="57">
        <v>1308</v>
      </c>
      <c r="C159" s="58" t="s">
        <v>78</v>
      </c>
      <c r="D159" s="59">
        <v>1</v>
      </c>
    </row>
    <row r="160" spans="1:4" x14ac:dyDescent="0.3">
      <c r="A160" s="56">
        <v>130</v>
      </c>
      <c r="B160" s="57">
        <v>1309</v>
      </c>
      <c r="C160" s="58" t="s">
        <v>78</v>
      </c>
      <c r="D160" s="59">
        <v>1</v>
      </c>
    </row>
    <row r="161" spans="1:4" x14ac:dyDescent="0.3">
      <c r="A161" s="56">
        <v>130</v>
      </c>
      <c r="B161" s="57">
        <v>1310</v>
      </c>
      <c r="C161" s="58" t="s">
        <v>78</v>
      </c>
      <c r="D161" s="59">
        <v>2</v>
      </c>
    </row>
    <row r="162" spans="1:4" x14ac:dyDescent="0.3">
      <c r="A162" s="56">
        <v>131</v>
      </c>
      <c r="B162" s="57">
        <v>1311</v>
      </c>
      <c r="C162" s="58" t="s">
        <v>78</v>
      </c>
      <c r="D162" s="59">
        <v>1</v>
      </c>
    </row>
    <row r="163" spans="1:4" x14ac:dyDescent="0.3">
      <c r="A163" s="56">
        <v>131</v>
      </c>
      <c r="B163" s="57">
        <v>1312</v>
      </c>
      <c r="C163" s="58" t="s">
        <v>78</v>
      </c>
      <c r="D163" s="59">
        <v>1</v>
      </c>
    </row>
    <row r="164" spans="1:4" x14ac:dyDescent="0.3">
      <c r="A164" s="56">
        <v>131</v>
      </c>
      <c r="B164" s="57">
        <v>1313</v>
      </c>
      <c r="C164" s="58" t="s">
        <v>78</v>
      </c>
      <c r="D164" s="59">
        <v>2</v>
      </c>
    </row>
    <row r="165" spans="1:4" x14ac:dyDescent="0.3">
      <c r="A165" s="56">
        <v>132</v>
      </c>
      <c r="B165" s="57">
        <v>92</v>
      </c>
      <c r="C165" s="58" t="s">
        <v>79</v>
      </c>
      <c r="D165" s="59" t="s">
        <v>275</v>
      </c>
    </row>
    <row r="166" spans="1:4" x14ac:dyDescent="0.3">
      <c r="A166" s="56">
        <v>132</v>
      </c>
      <c r="B166" s="57">
        <v>210</v>
      </c>
      <c r="C166" s="58" t="s">
        <v>79</v>
      </c>
      <c r="D166" s="59">
        <v>2</v>
      </c>
    </row>
    <row r="167" spans="1:4" x14ac:dyDescent="0.3">
      <c r="A167" s="56">
        <v>132</v>
      </c>
      <c r="B167" s="57">
        <v>234</v>
      </c>
      <c r="C167" s="58" t="s">
        <v>79</v>
      </c>
      <c r="D167" s="59" t="s">
        <v>275</v>
      </c>
    </row>
    <row r="168" spans="1:4" x14ac:dyDescent="0.3">
      <c r="A168" s="56">
        <v>132</v>
      </c>
      <c r="B168" s="57">
        <v>236</v>
      </c>
      <c r="C168" s="58" t="s">
        <v>79</v>
      </c>
      <c r="D168" s="59" t="s">
        <v>275</v>
      </c>
    </row>
    <row r="169" spans="1:4" x14ac:dyDescent="0.3">
      <c r="A169" s="56">
        <v>133</v>
      </c>
      <c r="B169" s="57">
        <v>92</v>
      </c>
      <c r="C169" s="58" t="s">
        <v>79</v>
      </c>
      <c r="D169" s="59">
        <v>1</v>
      </c>
    </row>
    <row r="170" spans="1:4" x14ac:dyDescent="0.3">
      <c r="A170" s="56">
        <v>133</v>
      </c>
      <c r="B170" s="57">
        <v>210</v>
      </c>
      <c r="C170" s="58" t="s">
        <v>79</v>
      </c>
      <c r="D170" s="59">
        <v>2</v>
      </c>
    </row>
    <row r="171" spans="1:4" x14ac:dyDescent="0.3">
      <c r="A171" s="56">
        <v>133</v>
      </c>
      <c r="B171" s="57">
        <v>233</v>
      </c>
      <c r="C171" s="58" t="s">
        <v>79</v>
      </c>
      <c r="D171" s="59">
        <v>1</v>
      </c>
    </row>
    <row r="172" spans="1:4" x14ac:dyDescent="0.3">
      <c r="A172" s="56">
        <v>133</v>
      </c>
      <c r="B172" s="57">
        <v>246</v>
      </c>
      <c r="C172" s="58" t="s">
        <v>79</v>
      </c>
      <c r="D172" s="59">
        <v>1</v>
      </c>
    </row>
    <row r="173" spans="1:4" x14ac:dyDescent="0.3">
      <c r="A173" s="56">
        <v>134</v>
      </c>
      <c r="B173" s="57">
        <v>101</v>
      </c>
      <c r="C173" s="58" t="s">
        <v>79</v>
      </c>
      <c r="D173" s="59">
        <v>1</v>
      </c>
    </row>
    <row r="174" spans="1:4" x14ac:dyDescent="0.3">
      <c r="A174" s="56">
        <v>134</v>
      </c>
      <c r="B174" s="57">
        <v>210</v>
      </c>
      <c r="C174" s="58" t="s">
        <v>79</v>
      </c>
      <c r="D174" s="59">
        <v>2</v>
      </c>
    </row>
    <row r="175" spans="1:4" x14ac:dyDescent="0.3">
      <c r="A175" s="56">
        <v>134</v>
      </c>
      <c r="B175" s="57">
        <v>232</v>
      </c>
      <c r="C175" s="58" t="s">
        <v>79</v>
      </c>
      <c r="D175" s="59">
        <v>1</v>
      </c>
    </row>
    <row r="176" spans="1:4" x14ac:dyDescent="0.3">
      <c r="A176" s="56">
        <v>134</v>
      </c>
      <c r="B176" s="57">
        <v>250</v>
      </c>
      <c r="C176" s="58" t="s">
        <v>79</v>
      </c>
      <c r="D176" s="59">
        <v>1</v>
      </c>
    </row>
    <row r="177" spans="1:4" x14ac:dyDescent="0.3">
      <c r="A177" s="56">
        <v>135</v>
      </c>
      <c r="B177" s="57">
        <v>38</v>
      </c>
      <c r="C177" s="58" t="s">
        <v>79</v>
      </c>
      <c r="D177" s="59">
        <v>1</v>
      </c>
    </row>
    <row r="178" spans="1:4" x14ac:dyDescent="0.3">
      <c r="A178" s="56">
        <v>135</v>
      </c>
      <c r="B178" s="57">
        <v>80</v>
      </c>
      <c r="C178" s="58" t="s">
        <v>79</v>
      </c>
      <c r="D178" s="59">
        <v>1</v>
      </c>
    </row>
    <row r="179" spans="1:4" x14ac:dyDescent="0.3">
      <c r="A179" s="56">
        <v>135</v>
      </c>
      <c r="B179" s="57">
        <v>221</v>
      </c>
      <c r="C179" s="58" t="s">
        <v>79</v>
      </c>
      <c r="D179" s="59" t="s">
        <v>278</v>
      </c>
    </row>
    <row r="180" spans="1:4" x14ac:dyDescent="0.3">
      <c r="A180" s="56">
        <v>135</v>
      </c>
      <c r="B180" s="57">
        <v>247</v>
      </c>
      <c r="C180" s="58" t="s">
        <v>79</v>
      </c>
      <c r="D180" s="59">
        <v>1</v>
      </c>
    </row>
    <row r="181" spans="1:4" x14ac:dyDescent="0.3">
      <c r="A181" s="56">
        <v>136</v>
      </c>
      <c r="B181" s="57">
        <v>124</v>
      </c>
      <c r="C181" s="58" t="s">
        <v>79</v>
      </c>
      <c r="D181" s="59">
        <v>1</v>
      </c>
    </row>
    <row r="182" spans="1:4" x14ac:dyDescent="0.3">
      <c r="A182" s="56">
        <v>136</v>
      </c>
      <c r="B182" s="57">
        <v>202</v>
      </c>
      <c r="C182" s="58" t="s">
        <v>79</v>
      </c>
      <c r="D182" s="59">
        <v>1</v>
      </c>
    </row>
    <row r="183" spans="1:4" x14ac:dyDescent="0.3">
      <c r="A183" s="56">
        <v>136</v>
      </c>
      <c r="B183" s="57">
        <v>222</v>
      </c>
      <c r="C183" s="58" t="s">
        <v>79</v>
      </c>
      <c r="D183" s="59">
        <v>2</v>
      </c>
    </row>
    <row r="184" spans="1:4" x14ac:dyDescent="0.3">
      <c r="A184" s="56">
        <v>136</v>
      </c>
      <c r="B184" s="57">
        <v>246</v>
      </c>
      <c r="C184" s="58" t="s">
        <v>79</v>
      </c>
      <c r="D184" s="59">
        <v>1</v>
      </c>
    </row>
    <row r="185" spans="1:4" x14ac:dyDescent="0.3">
      <c r="A185" s="56">
        <v>137</v>
      </c>
      <c r="B185" s="57">
        <v>203</v>
      </c>
      <c r="C185" s="58" t="s">
        <v>79</v>
      </c>
      <c r="D185" s="59" t="s">
        <v>80</v>
      </c>
    </row>
    <row r="186" spans="1:4" x14ac:dyDescent="0.3">
      <c r="A186" s="56">
        <v>137</v>
      </c>
      <c r="B186" s="57">
        <v>222</v>
      </c>
      <c r="C186" s="58" t="s">
        <v>79</v>
      </c>
      <c r="D186" s="59" t="s">
        <v>80</v>
      </c>
    </row>
    <row r="187" spans="1:4" x14ac:dyDescent="0.3">
      <c r="A187" s="56">
        <v>137</v>
      </c>
      <c r="B187" s="57">
        <v>223</v>
      </c>
      <c r="C187" s="58" t="s">
        <v>79</v>
      </c>
      <c r="D187" s="59" t="s">
        <v>80</v>
      </c>
    </row>
    <row r="188" spans="1:4" x14ac:dyDescent="0.3">
      <c r="A188" s="56">
        <v>137</v>
      </c>
      <c r="B188" s="57">
        <v>229</v>
      </c>
      <c r="C188" s="58" t="s">
        <v>79</v>
      </c>
      <c r="D188" s="59" t="s">
        <v>80</v>
      </c>
    </row>
    <row r="189" spans="1:4" x14ac:dyDescent="0.3">
      <c r="A189" s="56">
        <v>138</v>
      </c>
      <c r="B189" s="57">
        <v>5</v>
      </c>
      <c r="C189" s="58" t="s">
        <v>79</v>
      </c>
      <c r="D189" s="59" t="s">
        <v>275</v>
      </c>
    </row>
    <row r="190" spans="1:4" x14ac:dyDescent="0.3">
      <c r="A190" s="56">
        <v>138</v>
      </c>
      <c r="B190" s="57">
        <v>88</v>
      </c>
      <c r="C190" s="58" t="s">
        <v>79</v>
      </c>
      <c r="D190" s="59" t="s">
        <v>275</v>
      </c>
    </row>
    <row r="191" spans="1:4" x14ac:dyDescent="0.3">
      <c r="A191" s="56">
        <v>138</v>
      </c>
      <c r="B191" s="57">
        <v>208</v>
      </c>
      <c r="C191" s="58" t="s">
        <v>79</v>
      </c>
      <c r="D191" s="59">
        <v>2</v>
      </c>
    </row>
    <row r="192" spans="1:4" x14ac:dyDescent="0.3">
      <c r="A192" s="56">
        <v>138</v>
      </c>
      <c r="B192" s="57">
        <v>235</v>
      </c>
      <c r="C192" s="58" t="s">
        <v>79</v>
      </c>
      <c r="D192" s="59" t="s">
        <v>275</v>
      </c>
    </row>
    <row r="193" spans="1:4" x14ac:dyDescent="0.3">
      <c r="A193" s="56">
        <v>140</v>
      </c>
      <c r="B193" s="57">
        <v>1395</v>
      </c>
      <c r="C193" s="58" t="s">
        <v>63</v>
      </c>
      <c r="D193" s="59">
        <v>2</v>
      </c>
    </row>
    <row r="194" spans="1:4" x14ac:dyDescent="0.3">
      <c r="A194" s="56">
        <v>140</v>
      </c>
      <c r="B194" s="57">
        <v>1396</v>
      </c>
      <c r="C194" s="58" t="s">
        <v>63</v>
      </c>
      <c r="D194" s="59">
        <v>1</v>
      </c>
    </row>
    <row r="195" spans="1:4" x14ac:dyDescent="0.3">
      <c r="A195" s="56">
        <v>141</v>
      </c>
      <c r="B195" s="57">
        <v>189</v>
      </c>
      <c r="C195" s="58" t="s">
        <v>81</v>
      </c>
      <c r="D195" s="59">
        <v>1</v>
      </c>
    </row>
    <row r="196" spans="1:4" x14ac:dyDescent="0.3">
      <c r="A196" s="56">
        <v>141</v>
      </c>
      <c r="B196" s="57">
        <v>210</v>
      </c>
      <c r="C196" s="58" t="s">
        <v>81</v>
      </c>
      <c r="D196" s="59">
        <v>2</v>
      </c>
    </row>
    <row r="197" spans="1:4" x14ac:dyDescent="0.3">
      <c r="A197" s="56">
        <v>141</v>
      </c>
      <c r="B197" s="57">
        <v>233</v>
      </c>
      <c r="C197" s="58" t="s">
        <v>81</v>
      </c>
      <c r="D197" s="59">
        <v>1</v>
      </c>
    </row>
    <row r="198" spans="1:4" x14ac:dyDescent="0.3">
      <c r="A198" s="56">
        <v>141</v>
      </c>
      <c r="B198" s="57">
        <v>249</v>
      </c>
      <c r="C198" s="58" t="s">
        <v>81</v>
      </c>
      <c r="D198" s="59">
        <v>1</v>
      </c>
    </row>
    <row r="199" spans="1:4" x14ac:dyDescent="0.3">
      <c r="A199" s="56">
        <v>141</v>
      </c>
      <c r="B199" s="57">
        <v>252</v>
      </c>
      <c r="C199" s="58" t="s">
        <v>81</v>
      </c>
      <c r="D199" s="59">
        <v>1</v>
      </c>
    </row>
    <row r="200" spans="1:4" x14ac:dyDescent="0.3">
      <c r="A200" s="56">
        <v>142</v>
      </c>
      <c r="B200" s="57">
        <v>132</v>
      </c>
      <c r="C200" s="58" t="s">
        <v>81</v>
      </c>
      <c r="D200" s="59">
        <v>1</v>
      </c>
    </row>
    <row r="201" spans="1:4" x14ac:dyDescent="0.3">
      <c r="A201" s="56">
        <v>142</v>
      </c>
      <c r="B201" s="57">
        <v>206</v>
      </c>
      <c r="C201" s="58" t="s">
        <v>81</v>
      </c>
      <c r="D201" s="59">
        <v>2</v>
      </c>
    </row>
    <row r="202" spans="1:4" x14ac:dyDescent="0.3">
      <c r="A202" s="56">
        <v>142</v>
      </c>
      <c r="B202" s="57">
        <v>230</v>
      </c>
      <c r="C202" s="58" t="s">
        <v>81</v>
      </c>
      <c r="D202" s="59">
        <v>1</v>
      </c>
    </row>
    <row r="203" spans="1:4" x14ac:dyDescent="0.3">
      <c r="A203" s="56">
        <v>142</v>
      </c>
      <c r="B203" s="57">
        <v>249</v>
      </c>
      <c r="C203" s="58" t="s">
        <v>81</v>
      </c>
      <c r="D203" s="59">
        <v>1</v>
      </c>
    </row>
    <row r="204" spans="1:4" x14ac:dyDescent="0.3">
      <c r="A204" s="56">
        <v>142</v>
      </c>
      <c r="B204" s="57">
        <v>252</v>
      </c>
      <c r="C204" s="58" t="s">
        <v>81</v>
      </c>
      <c r="D204" s="59">
        <v>1</v>
      </c>
    </row>
    <row r="205" spans="1:4" x14ac:dyDescent="0.3">
      <c r="A205" s="56">
        <v>143</v>
      </c>
      <c r="B205" s="57">
        <v>47</v>
      </c>
      <c r="C205" s="58" t="s">
        <v>66</v>
      </c>
      <c r="D205" s="59" t="s">
        <v>37</v>
      </c>
    </row>
    <row r="206" spans="1:4" x14ac:dyDescent="0.3">
      <c r="A206" s="56">
        <v>144</v>
      </c>
      <c r="B206" s="57">
        <v>93</v>
      </c>
      <c r="C206" s="58" t="s">
        <v>82</v>
      </c>
      <c r="D206" s="59">
        <v>1</v>
      </c>
    </row>
    <row r="207" spans="1:4" x14ac:dyDescent="0.3">
      <c r="A207" s="56">
        <v>144</v>
      </c>
      <c r="B207" s="57">
        <v>208</v>
      </c>
      <c r="C207" s="58" t="s">
        <v>82</v>
      </c>
      <c r="D207" s="59">
        <v>2</v>
      </c>
    </row>
    <row r="208" spans="1:4" x14ac:dyDescent="0.3">
      <c r="A208" s="56">
        <v>144</v>
      </c>
      <c r="B208" s="57">
        <v>239</v>
      </c>
      <c r="C208" s="58" t="s">
        <v>82</v>
      </c>
      <c r="D208" s="59">
        <v>1</v>
      </c>
    </row>
    <row r="209" spans="1:4" x14ac:dyDescent="0.3">
      <c r="A209" s="56">
        <v>144</v>
      </c>
      <c r="B209" s="57">
        <v>243</v>
      </c>
      <c r="C209" s="58" t="s">
        <v>82</v>
      </c>
      <c r="D209" s="59">
        <v>1</v>
      </c>
    </row>
    <row r="210" spans="1:4" x14ac:dyDescent="0.3">
      <c r="A210" s="56">
        <v>144</v>
      </c>
      <c r="B210" s="57">
        <v>248</v>
      </c>
      <c r="C210" s="58" t="s">
        <v>82</v>
      </c>
      <c r="D210" s="59">
        <v>1</v>
      </c>
    </row>
    <row r="211" spans="1:4" x14ac:dyDescent="0.3">
      <c r="A211" s="56">
        <v>144</v>
      </c>
      <c r="B211" s="57">
        <v>251</v>
      </c>
      <c r="C211" s="58" t="s">
        <v>82</v>
      </c>
      <c r="D211" s="59">
        <v>1</v>
      </c>
    </row>
    <row r="212" spans="1:4" x14ac:dyDescent="0.3">
      <c r="A212" s="56">
        <v>145</v>
      </c>
      <c r="B212" s="57">
        <v>210</v>
      </c>
      <c r="C212" s="58" t="s">
        <v>82</v>
      </c>
      <c r="D212" s="59">
        <v>2</v>
      </c>
    </row>
    <row r="213" spans="1:4" x14ac:dyDescent="0.3">
      <c r="A213" s="56">
        <v>145</v>
      </c>
      <c r="B213" s="57">
        <v>249</v>
      </c>
      <c r="C213" s="58" t="s">
        <v>82</v>
      </c>
      <c r="D213" s="59">
        <v>1</v>
      </c>
    </row>
    <row r="214" spans="1:4" x14ac:dyDescent="0.3">
      <c r="A214" s="56">
        <v>145</v>
      </c>
      <c r="B214" s="57">
        <v>92</v>
      </c>
      <c r="C214" s="58" t="s">
        <v>82</v>
      </c>
      <c r="D214" s="59" t="s">
        <v>275</v>
      </c>
    </row>
    <row r="215" spans="1:4" x14ac:dyDescent="0.3">
      <c r="A215" s="56">
        <v>145</v>
      </c>
      <c r="B215" s="57">
        <v>240</v>
      </c>
      <c r="C215" s="58" t="s">
        <v>82</v>
      </c>
      <c r="D215" s="59" t="s">
        <v>275</v>
      </c>
    </row>
    <row r="216" spans="1:4" x14ac:dyDescent="0.3">
      <c r="A216" s="56">
        <v>145</v>
      </c>
      <c r="B216" s="57">
        <v>244</v>
      </c>
      <c r="C216" s="58" t="s">
        <v>82</v>
      </c>
      <c r="D216" s="59" t="s">
        <v>275</v>
      </c>
    </row>
    <row r="217" spans="1:4" x14ac:dyDescent="0.3">
      <c r="A217" s="56">
        <v>145</v>
      </c>
      <c r="B217" s="57">
        <v>252</v>
      </c>
      <c r="C217" s="58" t="s">
        <v>82</v>
      </c>
      <c r="D217" s="59">
        <v>1</v>
      </c>
    </row>
    <row r="218" spans="1:4" x14ac:dyDescent="0.3">
      <c r="A218" s="56">
        <v>146</v>
      </c>
      <c r="B218" s="57">
        <v>73</v>
      </c>
      <c r="C218" s="58" t="s">
        <v>82</v>
      </c>
      <c r="D218" s="59">
        <v>1</v>
      </c>
    </row>
    <row r="219" spans="1:4" x14ac:dyDescent="0.3">
      <c r="A219" s="56">
        <v>146</v>
      </c>
      <c r="B219" s="57">
        <v>93</v>
      </c>
      <c r="C219" s="58" t="s">
        <v>82</v>
      </c>
      <c r="D219" s="59">
        <v>1</v>
      </c>
    </row>
    <row r="220" spans="1:4" x14ac:dyDescent="0.3">
      <c r="A220" s="56">
        <v>146</v>
      </c>
      <c r="B220" s="57">
        <v>208</v>
      </c>
      <c r="C220" s="58" t="s">
        <v>82</v>
      </c>
      <c r="D220" s="59">
        <v>2</v>
      </c>
    </row>
    <row r="221" spans="1:4" x14ac:dyDescent="0.3">
      <c r="A221" s="56">
        <v>146</v>
      </c>
      <c r="B221" s="57">
        <v>239</v>
      </c>
      <c r="C221" s="58" t="s">
        <v>82</v>
      </c>
      <c r="D221" s="59">
        <v>1</v>
      </c>
    </row>
    <row r="222" spans="1:4" x14ac:dyDescent="0.3">
      <c r="A222" s="56">
        <v>146</v>
      </c>
      <c r="B222" s="57">
        <v>248</v>
      </c>
      <c r="C222" s="58" t="s">
        <v>82</v>
      </c>
      <c r="D222" s="59">
        <v>1</v>
      </c>
    </row>
    <row r="223" spans="1:4" x14ac:dyDescent="0.3">
      <c r="A223" s="56">
        <v>146</v>
      </c>
      <c r="B223" s="57">
        <v>251</v>
      </c>
      <c r="C223" s="58" t="s">
        <v>82</v>
      </c>
      <c r="D223" s="59">
        <v>1</v>
      </c>
    </row>
    <row r="224" spans="1:4" x14ac:dyDescent="0.3">
      <c r="A224" s="56">
        <v>147</v>
      </c>
      <c r="B224" s="57">
        <v>99</v>
      </c>
      <c r="C224" s="58" t="s">
        <v>82</v>
      </c>
      <c r="D224" s="59">
        <v>1</v>
      </c>
    </row>
    <row r="225" spans="1:4" x14ac:dyDescent="0.3">
      <c r="A225" s="56">
        <v>147</v>
      </c>
      <c r="B225" s="57">
        <v>206</v>
      </c>
      <c r="C225" s="58" t="s">
        <v>82</v>
      </c>
      <c r="D225" s="59">
        <v>2</v>
      </c>
    </row>
    <row r="226" spans="1:4" x14ac:dyDescent="0.3">
      <c r="A226" s="56">
        <v>147</v>
      </c>
      <c r="B226" s="57">
        <v>238</v>
      </c>
      <c r="C226" s="58" t="s">
        <v>82</v>
      </c>
      <c r="D226" s="59">
        <v>1</v>
      </c>
    </row>
    <row r="227" spans="1:4" x14ac:dyDescent="0.3">
      <c r="A227" s="56">
        <v>147</v>
      </c>
      <c r="B227" s="57">
        <v>242</v>
      </c>
      <c r="C227" s="58" t="s">
        <v>82</v>
      </c>
      <c r="D227" s="59">
        <v>1</v>
      </c>
    </row>
    <row r="228" spans="1:4" x14ac:dyDescent="0.3">
      <c r="A228" s="56">
        <v>147</v>
      </c>
      <c r="B228" s="57">
        <v>249</v>
      </c>
      <c r="C228" s="58" t="s">
        <v>82</v>
      </c>
      <c r="D228" s="59">
        <v>1</v>
      </c>
    </row>
    <row r="229" spans="1:4" x14ac:dyDescent="0.3">
      <c r="A229" s="56">
        <v>147</v>
      </c>
      <c r="B229" s="57">
        <v>252</v>
      </c>
      <c r="C229" s="58" t="s">
        <v>82</v>
      </c>
      <c r="D229" s="59">
        <v>1</v>
      </c>
    </row>
    <row r="230" spans="1:4" x14ac:dyDescent="0.3">
      <c r="A230" s="56">
        <v>148</v>
      </c>
      <c r="B230" s="57">
        <v>1152</v>
      </c>
      <c r="C230" s="58" t="s">
        <v>83</v>
      </c>
      <c r="D230" s="59" t="s">
        <v>278</v>
      </c>
    </row>
    <row r="231" spans="1:4" x14ac:dyDescent="0.3">
      <c r="A231" s="56">
        <v>149</v>
      </c>
      <c r="B231" s="57">
        <v>1394</v>
      </c>
      <c r="C231" s="58" t="s">
        <v>84</v>
      </c>
      <c r="D231" s="59">
        <v>2</v>
      </c>
    </row>
    <row r="232" spans="1:4" x14ac:dyDescent="0.3">
      <c r="A232" s="56">
        <v>150</v>
      </c>
      <c r="B232" s="57">
        <v>42</v>
      </c>
      <c r="C232" s="58" t="s">
        <v>75</v>
      </c>
      <c r="D232" s="59">
        <v>1</v>
      </c>
    </row>
    <row r="233" spans="1:4" x14ac:dyDescent="0.3">
      <c r="A233" s="56">
        <v>150</v>
      </c>
      <c r="B233" s="57">
        <v>207</v>
      </c>
      <c r="C233" s="58" t="s">
        <v>75</v>
      </c>
      <c r="D233" s="59">
        <v>2</v>
      </c>
    </row>
    <row r="234" spans="1:4" x14ac:dyDescent="0.3">
      <c r="A234" s="56">
        <v>151</v>
      </c>
      <c r="B234" s="57">
        <v>43</v>
      </c>
      <c r="C234" s="58" t="s">
        <v>75</v>
      </c>
      <c r="D234" s="59">
        <v>1</v>
      </c>
    </row>
    <row r="235" spans="1:4" x14ac:dyDescent="0.3">
      <c r="A235" s="56">
        <v>151</v>
      </c>
      <c r="B235" s="57">
        <v>210</v>
      </c>
      <c r="C235" s="58" t="s">
        <v>75</v>
      </c>
      <c r="D235" s="59" t="s">
        <v>278</v>
      </c>
    </row>
    <row r="236" spans="1:4" x14ac:dyDescent="0.3">
      <c r="A236" s="56">
        <v>152</v>
      </c>
      <c r="B236" s="57">
        <v>45</v>
      </c>
      <c r="C236" s="58" t="s">
        <v>75</v>
      </c>
      <c r="D236" s="59">
        <v>1</v>
      </c>
    </row>
    <row r="237" spans="1:4" x14ac:dyDescent="0.3">
      <c r="A237" s="56">
        <v>152</v>
      </c>
      <c r="B237" s="57">
        <v>211</v>
      </c>
      <c r="C237" s="58" t="s">
        <v>75</v>
      </c>
      <c r="D237" s="59">
        <v>2</v>
      </c>
    </row>
    <row r="238" spans="1:4" x14ac:dyDescent="0.3">
      <c r="A238" s="56">
        <v>153</v>
      </c>
      <c r="B238" s="57">
        <v>46</v>
      </c>
      <c r="C238" s="58" t="s">
        <v>75</v>
      </c>
      <c r="D238" s="59">
        <v>1</v>
      </c>
    </row>
    <row r="239" spans="1:4" x14ac:dyDescent="0.3">
      <c r="A239" s="56">
        <v>153</v>
      </c>
      <c r="B239" s="57">
        <v>212</v>
      </c>
      <c r="C239" s="58" t="s">
        <v>75</v>
      </c>
      <c r="D239" s="59">
        <v>2</v>
      </c>
    </row>
    <row r="240" spans="1:4" x14ac:dyDescent="0.3">
      <c r="A240" s="56">
        <v>154</v>
      </c>
      <c r="B240" s="57">
        <v>39</v>
      </c>
      <c r="C240" s="58" t="s">
        <v>75</v>
      </c>
      <c r="D240" s="59">
        <v>1</v>
      </c>
    </row>
    <row r="241" spans="1:4" x14ac:dyDescent="0.3">
      <c r="A241" s="56">
        <v>154</v>
      </c>
      <c r="B241" s="57">
        <v>221</v>
      </c>
      <c r="C241" s="58" t="s">
        <v>75</v>
      </c>
      <c r="D241" s="59">
        <v>2</v>
      </c>
    </row>
    <row r="242" spans="1:4" x14ac:dyDescent="0.3">
      <c r="A242" s="56">
        <v>155</v>
      </c>
      <c r="B242" s="57">
        <v>51</v>
      </c>
      <c r="C242" s="58" t="s">
        <v>63</v>
      </c>
      <c r="D242" s="59" t="s">
        <v>275</v>
      </c>
    </row>
    <row r="243" spans="1:4" x14ac:dyDescent="0.3">
      <c r="A243" s="56">
        <v>155</v>
      </c>
      <c r="B243" s="57">
        <v>200</v>
      </c>
      <c r="C243" s="58" t="s">
        <v>63</v>
      </c>
      <c r="D243" s="59" t="s">
        <v>275</v>
      </c>
    </row>
    <row r="244" spans="1:4" x14ac:dyDescent="0.3">
      <c r="A244" s="56">
        <v>156</v>
      </c>
      <c r="B244" s="57">
        <v>1000</v>
      </c>
      <c r="C244" s="58" t="s">
        <v>75</v>
      </c>
      <c r="D244" s="59">
        <v>2</v>
      </c>
    </row>
    <row r="245" spans="1:4" x14ac:dyDescent="0.3">
      <c r="A245" s="56">
        <v>156</v>
      </c>
      <c r="B245" s="57">
        <v>1001</v>
      </c>
      <c r="C245" s="58" t="s">
        <v>75</v>
      </c>
      <c r="D245" s="59">
        <v>1</v>
      </c>
    </row>
    <row r="246" spans="1:4" x14ac:dyDescent="0.3">
      <c r="A246" s="56">
        <v>157</v>
      </c>
      <c r="B246" s="57">
        <v>1002</v>
      </c>
      <c r="C246" s="58" t="s">
        <v>75</v>
      </c>
      <c r="D246" s="59">
        <v>2</v>
      </c>
    </row>
    <row r="247" spans="1:4" x14ac:dyDescent="0.3">
      <c r="A247" s="56">
        <v>157</v>
      </c>
      <c r="B247" s="57">
        <v>1003</v>
      </c>
      <c r="C247" s="58" t="s">
        <v>75</v>
      </c>
      <c r="D247" s="59">
        <v>1</v>
      </c>
    </row>
    <row r="248" spans="1:4" x14ac:dyDescent="0.3">
      <c r="A248" s="56">
        <v>158</v>
      </c>
      <c r="B248" s="57">
        <v>1008</v>
      </c>
      <c r="C248" s="58" t="s">
        <v>75</v>
      </c>
      <c r="D248" s="59">
        <v>2</v>
      </c>
    </row>
    <row r="249" spans="1:4" x14ac:dyDescent="0.3">
      <c r="A249" s="56">
        <v>158</v>
      </c>
      <c r="B249" s="57">
        <v>1009</v>
      </c>
      <c r="C249" s="58" t="s">
        <v>75</v>
      </c>
      <c r="D249" s="59">
        <v>1</v>
      </c>
    </row>
    <row r="250" spans="1:4" x14ac:dyDescent="0.3">
      <c r="A250" s="56">
        <v>159</v>
      </c>
      <c r="B250" s="57">
        <v>28</v>
      </c>
      <c r="C250" s="58" t="s">
        <v>51</v>
      </c>
      <c r="D250" s="59" t="s">
        <v>277</v>
      </c>
    </row>
    <row r="251" spans="1:4" x14ac:dyDescent="0.3">
      <c r="A251" s="56">
        <v>160</v>
      </c>
      <c r="B251" s="57">
        <v>1014</v>
      </c>
      <c r="C251" s="58" t="s">
        <v>75</v>
      </c>
      <c r="D251" s="59">
        <v>2</v>
      </c>
    </row>
    <row r="252" spans="1:4" x14ac:dyDescent="0.3">
      <c r="A252" s="56">
        <v>160</v>
      </c>
      <c r="B252" s="57">
        <v>1015</v>
      </c>
      <c r="C252" s="58" t="s">
        <v>75</v>
      </c>
      <c r="D252" s="59">
        <v>1</v>
      </c>
    </row>
    <row r="253" spans="1:4" x14ac:dyDescent="0.3">
      <c r="A253" s="56">
        <v>161</v>
      </c>
      <c r="B253" s="57">
        <v>1018</v>
      </c>
      <c r="C253" s="58" t="s">
        <v>75</v>
      </c>
      <c r="D253" s="59">
        <v>2</v>
      </c>
    </row>
    <row r="254" spans="1:4" x14ac:dyDescent="0.3">
      <c r="A254" s="56">
        <v>161</v>
      </c>
      <c r="B254" s="57">
        <v>1019</v>
      </c>
      <c r="C254" s="58" t="s">
        <v>75</v>
      </c>
      <c r="D254" s="59">
        <v>1</v>
      </c>
    </row>
    <row r="255" spans="1:4" x14ac:dyDescent="0.3">
      <c r="A255" s="56">
        <v>162</v>
      </c>
      <c r="B255" s="57">
        <v>1020</v>
      </c>
      <c r="C255" s="58" t="s">
        <v>75</v>
      </c>
      <c r="D255" s="59">
        <v>2</v>
      </c>
    </row>
    <row r="256" spans="1:4" x14ac:dyDescent="0.3">
      <c r="A256" s="56">
        <v>162</v>
      </c>
      <c r="B256" s="57">
        <v>1021</v>
      </c>
      <c r="C256" s="58" t="s">
        <v>75</v>
      </c>
      <c r="D256" s="59">
        <v>1</v>
      </c>
    </row>
    <row r="257" spans="1:4" x14ac:dyDescent="0.3">
      <c r="A257" s="56">
        <v>163</v>
      </c>
      <c r="B257" s="57">
        <v>1034</v>
      </c>
      <c r="C257" s="58" t="s">
        <v>75</v>
      </c>
      <c r="D257" s="59">
        <v>2</v>
      </c>
    </row>
    <row r="258" spans="1:4" x14ac:dyDescent="0.3">
      <c r="A258" s="56">
        <v>163</v>
      </c>
      <c r="B258" s="57">
        <v>1035</v>
      </c>
      <c r="C258" s="58" t="s">
        <v>75</v>
      </c>
      <c r="D258" s="59">
        <v>1</v>
      </c>
    </row>
    <row r="259" spans="1:4" x14ac:dyDescent="0.3">
      <c r="A259" s="56">
        <v>164</v>
      </c>
      <c r="B259" s="57">
        <v>1037</v>
      </c>
      <c r="C259" s="58" t="s">
        <v>75</v>
      </c>
      <c r="D259" s="59">
        <v>2</v>
      </c>
    </row>
    <row r="260" spans="1:4" x14ac:dyDescent="0.3">
      <c r="A260" s="56">
        <v>164</v>
      </c>
      <c r="B260" s="57">
        <v>1038</v>
      </c>
      <c r="C260" s="58" t="s">
        <v>75</v>
      </c>
      <c r="D260" s="59">
        <v>1</v>
      </c>
    </row>
    <row r="261" spans="1:4" x14ac:dyDescent="0.3">
      <c r="A261" s="56">
        <v>165</v>
      </c>
      <c r="B261" s="57">
        <v>1039</v>
      </c>
      <c r="C261" s="58" t="s">
        <v>75</v>
      </c>
      <c r="D261" s="59">
        <v>2</v>
      </c>
    </row>
    <row r="262" spans="1:4" x14ac:dyDescent="0.3">
      <c r="A262" s="56">
        <v>165</v>
      </c>
      <c r="B262" s="57">
        <v>1040</v>
      </c>
      <c r="C262" s="58" t="s">
        <v>75</v>
      </c>
      <c r="D262" s="59">
        <v>1</v>
      </c>
    </row>
    <row r="263" spans="1:4" x14ac:dyDescent="0.3">
      <c r="A263" s="56">
        <v>166</v>
      </c>
      <c r="B263" s="57">
        <v>1048</v>
      </c>
      <c r="C263" s="58" t="s">
        <v>75</v>
      </c>
      <c r="D263" s="59">
        <v>2</v>
      </c>
    </row>
    <row r="264" spans="1:4" x14ac:dyDescent="0.3">
      <c r="A264" s="56">
        <v>166</v>
      </c>
      <c r="B264" s="57">
        <v>1049</v>
      </c>
      <c r="C264" s="58" t="s">
        <v>75</v>
      </c>
      <c r="D264" s="59">
        <v>1</v>
      </c>
    </row>
    <row r="265" spans="1:4" x14ac:dyDescent="0.3">
      <c r="A265" s="56">
        <v>167</v>
      </c>
      <c r="B265" s="57">
        <v>1055</v>
      </c>
      <c r="C265" s="58" t="s">
        <v>75</v>
      </c>
      <c r="D265" s="59">
        <v>1</v>
      </c>
    </row>
    <row r="266" spans="1:4" x14ac:dyDescent="0.3">
      <c r="A266" s="56">
        <v>167</v>
      </c>
      <c r="B266" s="57">
        <v>1056</v>
      </c>
      <c r="C266" s="58" t="s">
        <v>75</v>
      </c>
      <c r="D266" s="59">
        <v>2</v>
      </c>
    </row>
    <row r="267" spans="1:4" x14ac:dyDescent="0.3">
      <c r="A267" s="56">
        <v>168</v>
      </c>
      <c r="B267" s="57">
        <v>1057</v>
      </c>
      <c r="C267" s="58" t="s">
        <v>75</v>
      </c>
      <c r="D267" s="59">
        <v>1</v>
      </c>
    </row>
    <row r="268" spans="1:4" x14ac:dyDescent="0.3">
      <c r="A268" s="56">
        <v>168</v>
      </c>
      <c r="B268" s="57">
        <v>1058</v>
      </c>
      <c r="C268" s="58" t="s">
        <v>75</v>
      </c>
      <c r="D268" s="59">
        <v>2</v>
      </c>
    </row>
    <row r="269" spans="1:4" x14ac:dyDescent="0.3">
      <c r="A269" s="56">
        <v>169</v>
      </c>
      <c r="B269" s="57">
        <v>1059</v>
      </c>
      <c r="C269" s="58" t="s">
        <v>75</v>
      </c>
      <c r="D269" s="59">
        <v>1</v>
      </c>
    </row>
    <row r="270" spans="1:4" x14ac:dyDescent="0.3">
      <c r="A270" s="56">
        <v>169</v>
      </c>
      <c r="B270" s="57">
        <v>1060</v>
      </c>
      <c r="C270" s="58" t="s">
        <v>75</v>
      </c>
      <c r="D270" s="59">
        <v>2</v>
      </c>
    </row>
    <row r="271" spans="1:4" x14ac:dyDescent="0.3">
      <c r="A271" s="56">
        <v>170</v>
      </c>
      <c r="B271" s="57">
        <v>1061</v>
      </c>
      <c r="C271" s="58" t="s">
        <v>75</v>
      </c>
      <c r="D271" s="59">
        <v>1</v>
      </c>
    </row>
    <row r="272" spans="1:4" x14ac:dyDescent="0.3">
      <c r="A272" s="56">
        <v>170</v>
      </c>
      <c r="B272" s="57">
        <v>1062</v>
      </c>
      <c r="C272" s="58" t="s">
        <v>75</v>
      </c>
      <c r="D272" s="59">
        <v>2</v>
      </c>
    </row>
    <row r="273" spans="1:4" x14ac:dyDescent="0.3">
      <c r="A273" s="56">
        <v>171</v>
      </c>
      <c r="B273" s="57">
        <v>1063</v>
      </c>
      <c r="C273" s="58" t="s">
        <v>75</v>
      </c>
      <c r="D273" s="59">
        <v>1</v>
      </c>
    </row>
    <row r="274" spans="1:4" x14ac:dyDescent="0.3">
      <c r="A274" s="56">
        <v>171</v>
      </c>
      <c r="B274" s="57">
        <v>1064</v>
      </c>
      <c r="C274" s="58" t="s">
        <v>75</v>
      </c>
      <c r="D274" s="59">
        <v>2</v>
      </c>
    </row>
    <row r="275" spans="1:4" x14ac:dyDescent="0.3">
      <c r="A275" s="56">
        <v>172</v>
      </c>
      <c r="B275" s="57">
        <v>1065</v>
      </c>
      <c r="C275" s="58" t="s">
        <v>75</v>
      </c>
      <c r="D275" s="59">
        <v>1</v>
      </c>
    </row>
    <row r="276" spans="1:4" x14ac:dyDescent="0.3">
      <c r="A276" s="56">
        <v>172</v>
      </c>
      <c r="B276" s="57">
        <v>1066</v>
      </c>
      <c r="C276" s="58" t="s">
        <v>75</v>
      </c>
      <c r="D276" s="59">
        <v>2</v>
      </c>
    </row>
    <row r="277" spans="1:4" x14ac:dyDescent="0.3">
      <c r="A277" s="56">
        <v>173</v>
      </c>
      <c r="B277" s="57">
        <v>1067</v>
      </c>
      <c r="C277" s="58" t="s">
        <v>75</v>
      </c>
      <c r="D277" s="59">
        <v>1</v>
      </c>
    </row>
    <row r="278" spans="1:4" x14ac:dyDescent="0.3">
      <c r="A278" s="56">
        <v>173</v>
      </c>
      <c r="B278" s="57">
        <v>1068</v>
      </c>
      <c r="C278" s="58" t="s">
        <v>75</v>
      </c>
      <c r="D278" s="59">
        <v>2</v>
      </c>
    </row>
    <row r="279" spans="1:4" x14ac:dyDescent="0.3">
      <c r="A279" s="56">
        <v>174</v>
      </c>
      <c r="B279" s="57">
        <v>1071</v>
      </c>
      <c r="C279" s="58" t="s">
        <v>75</v>
      </c>
      <c r="D279" s="59">
        <v>1</v>
      </c>
    </row>
    <row r="280" spans="1:4" x14ac:dyDescent="0.3">
      <c r="A280" s="56">
        <v>174</v>
      </c>
      <c r="B280" s="57">
        <v>1072</v>
      </c>
      <c r="C280" s="58" t="s">
        <v>75</v>
      </c>
      <c r="D280" s="59">
        <v>2</v>
      </c>
    </row>
    <row r="281" spans="1:4" x14ac:dyDescent="0.3">
      <c r="A281" s="56">
        <v>175</v>
      </c>
      <c r="B281" s="57">
        <v>1078</v>
      </c>
      <c r="C281" s="58" t="s">
        <v>75</v>
      </c>
      <c r="D281" s="59">
        <v>1</v>
      </c>
    </row>
    <row r="282" spans="1:4" x14ac:dyDescent="0.3">
      <c r="A282" s="56">
        <v>175</v>
      </c>
      <c r="B282" s="57">
        <v>1079</v>
      </c>
      <c r="C282" s="58" t="s">
        <v>75</v>
      </c>
      <c r="D282" s="59">
        <v>2</v>
      </c>
    </row>
    <row r="283" spans="1:4" x14ac:dyDescent="0.3">
      <c r="A283" s="56">
        <v>176</v>
      </c>
      <c r="B283" s="57">
        <v>1124</v>
      </c>
      <c r="C283" s="58" t="s">
        <v>75</v>
      </c>
      <c r="D283" s="59">
        <v>1</v>
      </c>
    </row>
    <row r="284" spans="1:4" x14ac:dyDescent="0.3">
      <c r="A284" s="56">
        <v>176</v>
      </c>
      <c r="B284" s="57">
        <v>1125</v>
      </c>
      <c r="C284" s="58" t="s">
        <v>75</v>
      </c>
      <c r="D284" s="59">
        <v>2</v>
      </c>
    </row>
    <row r="285" spans="1:4" x14ac:dyDescent="0.3">
      <c r="A285" s="56">
        <v>177</v>
      </c>
      <c r="B285" s="57">
        <v>1126</v>
      </c>
      <c r="C285" s="58" t="s">
        <v>75</v>
      </c>
      <c r="D285" s="59">
        <v>1</v>
      </c>
    </row>
    <row r="286" spans="1:4" x14ac:dyDescent="0.3">
      <c r="A286" s="56">
        <v>177</v>
      </c>
      <c r="B286" s="57">
        <v>1127</v>
      </c>
      <c r="C286" s="58" t="s">
        <v>75</v>
      </c>
      <c r="D286" s="59">
        <v>2</v>
      </c>
    </row>
    <row r="287" spans="1:4" x14ac:dyDescent="0.3">
      <c r="A287" s="56">
        <v>178</v>
      </c>
      <c r="B287" s="57">
        <v>1128</v>
      </c>
      <c r="C287" s="58" t="s">
        <v>85</v>
      </c>
      <c r="D287" s="59">
        <v>1</v>
      </c>
    </row>
    <row r="288" spans="1:4" x14ac:dyDescent="0.3">
      <c r="A288" s="56">
        <v>178</v>
      </c>
      <c r="B288" s="57">
        <v>1129</v>
      </c>
      <c r="C288" s="58" t="s">
        <v>85</v>
      </c>
      <c r="D288" s="59">
        <v>2</v>
      </c>
    </row>
    <row r="289" spans="1:4" x14ac:dyDescent="0.3">
      <c r="A289" s="56">
        <v>179</v>
      </c>
      <c r="B289" s="57">
        <v>1139</v>
      </c>
      <c r="C289" s="58" t="s">
        <v>75</v>
      </c>
      <c r="D289" s="59">
        <v>1</v>
      </c>
    </row>
    <row r="290" spans="1:4" x14ac:dyDescent="0.3">
      <c r="A290" s="56">
        <v>179</v>
      </c>
      <c r="B290" s="57">
        <v>1140</v>
      </c>
      <c r="C290" s="58" t="s">
        <v>75</v>
      </c>
      <c r="D290" s="59">
        <v>2</v>
      </c>
    </row>
    <row r="291" spans="1:4" x14ac:dyDescent="0.3">
      <c r="A291" s="56">
        <v>180</v>
      </c>
      <c r="B291" s="57">
        <v>1141</v>
      </c>
      <c r="C291" s="58" t="s">
        <v>75</v>
      </c>
      <c r="D291" s="59">
        <v>1</v>
      </c>
    </row>
    <row r="292" spans="1:4" x14ac:dyDescent="0.3">
      <c r="A292" s="56">
        <v>180</v>
      </c>
      <c r="B292" s="57">
        <v>1142</v>
      </c>
      <c r="C292" s="58" t="s">
        <v>75</v>
      </c>
      <c r="D292" s="59">
        <v>2</v>
      </c>
    </row>
    <row r="293" spans="1:4" x14ac:dyDescent="0.3">
      <c r="A293" s="56">
        <v>181</v>
      </c>
      <c r="B293" s="57">
        <v>1143</v>
      </c>
      <c r="C293" s="58" t="s">
        <v>75</v>
      </c>
      <c r="D293" s="59">
        <v>1</v>
      </c>
    </row>
    <row r="294" spans="1:4" x14ac:dyDescent="0.3">
      <c r="A294" s="56">
        <v>181</v>
      </c>
      <c r="B294" s="57">
        <v>1144</v>
      </c>
      <c r="C294" s="58" t="s">
        <v>75</v>
      </c>
      <c r="D294" s="59">
        <v>2</v>
      </c>
    </row>
    <row r="295" spans="1:4" x14ac:dyDescent="0.3">
      <c r="A295" s="56">
        <v>182</v>
      </c>
      <c r="B295" s="57">
        <v>1145</v>
      </c>
      <c r="C295" s="58" t="s">
        <v>75</v>
      </c>
      <c r="D295" s="59">
        <v>1</v>
      </c>
    </row>
    <row r="296" spans="1:4" x14ac:dyDescent="0.3">
      <c r="A296" s="56">
        <v>182</v>
      </c>
      <c r="B296" s="57">
        <v>1146</v>
      </c>
      <c r="C296" s="58" t="s">
        <v>75</v>
      </c>
      <c r="D296" s="59">
        <v>2</v>
      </c>
    </row>
    <row r="297" spans="1:4" x14ac:dyDescent="0.3">
      <c r="A297" s="56">
        <v>183</v>
      </c>
      <c r="B297" s="57">
        <v>1147</v>
      </c>
      <c r="C297" s="58" t="s">
        <v>75</v>
      </c>
      <c r="D297" s="59">
        <v>1</v>
      </c>
    </row>
    <row r="298" spans="1:4" x14ac:dyDescent="0.3">
      <c r="A298" s="56">
        <v>183</v>
      </c>
      <c r="B298" s="57">
        <v>1148</v>
      </c>
      <c r="C298" s="58" t="s">
        <v>75</v>
      </c>
      <c r="D298" s="59">
        <v>2</v>
      </c>
    </row>
    <row r="299" spans="1:4" x14ac:dyDescent="0.3">
      <c r="A299" s="56">
        <v>184</v>
      </c>
      <c r="B299" s="57">
        <v>1149</v>
      </c>
      <c r="C299" s="58" t="s">
        <v>75</v>
      </c>
      <c r="D299" s="59">
        <v>1</v>
      </c>
    </row>
    <row r="300" spans="1:4" x14ac:dyDescent="0.3">
      <c r="A300" s="56">
        <v>184</v>
      </c>
      <c r="B300" s="57">
        <v>1150</v>
      </c>
      <c r="C300" s="58" t="s">
        <v>75</v>
      </c>
      <c r="D300" s="59">
        <v>2</v>
      </c>
    </row>
    <row r="301" spans="1:4" x14ac:dyDescent="0.3">
      <c r="A301" s="56">
        <v>185</v>
      </c>
      <c r="B301" s="57">
        <v>1151</v>
      </c>
      <c r="C301" s="58" t="s">
        <v>75</v>
      </c>
      <c r="D301" s="59">
        <v>1</v>
      </c>
    </row>
    <row r="302" spans="1:4" x14ac:dyDescent="0.3">
      <c r="A302" s="56">
        <v>185</v>
      </c>
      <c r="B302" s="57">
        <v>1152</v>
      </c>
      <c r="C302" s="58" t="s">
        <v>75</v>
      </c>
      <c r="D302" s="59">
        <v>2</v>
      </c>
    </row>
    <row r="303" spans="1:4" x14ac:dyDescent="0.3">
      <c r="A303" s="56">
        <v>186</v>
      </c>
      <c r="B303" s="57">
        <v>1153</v>
      </c>
      <c r="C303" s="58" t="s">
        <v>75</v>
      </c>
      <c r="D303" s="59">
        <v>1</v>
      </c>
    </row>
    <row r="304" spans="1:4" x14ac:dyDescent="0.3">
      <c r="A304" s="56">
        <v>186</v>
      </c>
      <c r="B304" s="57">
        <v>1154</v>
      </c>
      <c r="C304" s="58" t="s">
        <v>75</v>
      </c>
      <c r="D304" s="59">
        <v>2</v>
      </c>
    </row>
    <row r="305" spans="1:4" x14ac:dyDescent="0.3">
      <c r="A305" s="56">
        <v>187</v>
      </c>
      <c r="B305" s="57">
        <v>1324</v>
      </c>
      <c r="C305" s="58" t="s">
        <v>75</v>
      </c>
      <c r="D305" s="59">
        <v>2</v>
      </c>
    </row>
    <row r="306" spans="1:4" x14ac:dyDescent="0.3">
      <c r="A306" s="56">
        <v>187</v>
      </c>
      <c r="B306" s="57">
        <v>1325</v>
      </c>
      <c r="C306" s="58" t="s">
        <v>75</v>
      </c>
      <c r="D306" s="59">
        <v>1</v>
      </c>
    </row>
    <row r="307" spans="1:4" x14ac:dyDescent="0.3">
      <c r="A307" s="56">
        <v>188</v>
      </c>
      <c r="B307" s="57">
        <v>1191</v>
      </c>
      <c r="C307" s="58" t="s">
        <v>75</v>
      </c>
      <c r="D307" s="59">
        <v>2</v>
      </c>
    </row>
    <row r="308" spans="1:4" x14ac:dyDescent="0.3">
      <c r="A308" s="56">
        <v>188</v>
      </c>
      <c r="B308" s="57">
        <v>1192</v>
      </c>
      <c r="C308" s="58" t="s">
        <v>75</v>
      </c>
      <c r="D308" s="59">
        <v>1</v>
      </c>
    </row>
    <row r="309" spans="1:4" x14ac:dyDescent="0.3">
      <c r="A309" s="56">
        <v>189</v>
      </c>
      <c r="B309" s="57">
        <v>1233</v>
      </c>
      <c r="C309" s="58" t="s">
        <v>75</v>
      </c>
      <c r="D309" s="59" t="s">
        <v>275</v>
      </c>
    </row>
    <row r="310" spans="1:4" x14ac:dyDescent="0.3">
      <c r="A310" s="56">
        <v>189</v>
      </c>
      <c r="B310" s="57">
        <v>1234</v>
      </c>
      <c r="C310" s="58" t="s">
        <v>75</v>
      </c>
      <c r="D310" s="59" t="s">
        <v>275</v>
      </c>
    </row>
    <row r="311" spans="1:4" x14ac:dyDescent="0.3">
      <c r="A311" s="56">
        <v>190</v>
      </c>
      <c r="B311" s="57">
        <v>1238</v>
      </c>
      <c r="C311" s="58" t="s">
        <v>75</v>
      </c>
      <c r="D311" s="59" t="s">
        <v>275</v>
      </c>
    </row>
    <row r="312" spans="1:4" x14ac:dyDescent="0.3">
      <c r="A312" s="56">
        <v>190</v>
      </c>
      <c r="B312" s="57">
        <v>1239</v>
      </c>
      <c r="C312" s="58" t="s">
        <v>75</v>
      </c>
      <c r="D312" s="59" t="s">
        <v>275</v>
      </c>
    </row>
    <row r="313" spans="1:4" x14ac:dyDescent="0.3">
      <c r="A313" s="56">
        <v>191</v>
      </c>
      <c r="B313" s="57">
        <v>1240</v>
      </c>
      <c r="C313" s="58" t="s">
        <v>75</v>
      </c>
      <c r="D313" s="59" t="s">
        <v>275</v>
      </c>
    </row>
    <row r="314" spans="1:4" x14ac:dyDescent="0.3">
      <c r="A314" s="56">
        <v>191</v>
      </c>
      <c r="B314" s="57">
        <v>1241</v>
      </c>
      <c r="C314" s="58" t="s">
        <v>75</v>
      </c>
      <c r="D314" s="59" t="s">
        <v>275</v>
      </c>
    </row>
    <row r="315" spans="1:4" x14ac:dyDescent="0.3">
      <c r="A315" s="56">
        <v>192</v>
      </c>
      <c r="B315" s="57">
        <v>1242</v>
      </c>
      <c r="C315" s="58" t="s">
        <v>75</v>
      </c>
      <c r="D315" s="59" t="s">
        <v>275</v>
      </c>
    </row>
    <row r="316" spans="1:4" x14ac:dyDescent="0.3">
      <c r="A316" s="56">
        <v>192</v>
      </c>
      <c r="B316" s="57">
        <v>1243</v>
      </c>
      <c r="C316" s="58" t="s">
        <v>75</v>
      </c>
      <c r="D316" s="59" t="s">
        <v>275</v>
      </c>
    </row>
    <row r="317" spans="1:4" x14ac:dyDescent="0.3">
      <c r="A317" s="56">
        <v>193</v>
      </c>
      <c r="B317" s="57">
        <v>1244</v>
      </c>
      <c r="C317" s="58" t="s">
        <v>75</v>
      </c>
      <c r="D317" s="59" t="s">
        <v>275</v>
      </c>
    </row>
    <row r="318" spans="1:4" x14ac:dyDescent="0.3">
      <c r="A318" s="56">
        <v>193</v>
      </c>
      <c r="B318" s="57">
        <v>1245</v>
      </c>
      <c r="C318" s="58" t="s">
        <v>75</v>
      </c>
      <c r="D318" s="59" t="s">
        <v>275</v>
      </c>
    </row>
    <row r="319" spans="1:4" x14ac:dyDescent="0.3">
      <c r="A319" s="56">
        <v>194</v>
      </c>
      <c r="B319" s="57">
        <v>1246</v>
      </c>
      <c r="C319" s="58" t="s">
        <v>75</v>
      </c>
      <c r="D319" s="59" t="s">
        <v>275</v>
      </c>
    </row>
    <row r="320" spans="1:4" x14ac:dyDescent="0.3">
      <c r="A320" s="56">
        <v>194</v>
      </c>
      <c r="B320" s="57">
        <v>1247</v>
      </c>
      <c r="C320" s="58" t="s">
        <v>75</v>
      </c>
      <c r="D320" s="59" t="s">
        <v>275</v>
      </c>
    </row>
    <row r="321" spans="1:4" x14ac:dyDescent="0.3">
      <c r="A321" s="56">
        <v>195</v>
      </c>
      <c r="B321" s="57">
        <v>1248</v>
      </c>
      <c r="C321" s="58" t="s">
        <v>75</v>
      </c>
      <c r="D321" s="59" t="s">
        <v>275</v>
      </c>
    </row>
    <row r="322" spans="1:4" x14ac:dyDescent="0.3">
      <c r="A322" s="56">
        <v>195</v>
      </c>
      <c r="B322" s="57">
        <v>1249</v>
      </c>
      <c r="C322" s="58" t="s">
        <v>75</v>
      </c>
      <c r="D322" s="59" t="s">
        <v>275</v>
      </c>
    </row>
    <row r="323" spans="1:4" x14ac:dyDescent="0.3">
      <c r="A323" s="56">
        <v>196</v>
      </c>
      <c r="B323" s="57">
        <v>1250</v>
      </c>
      <c r="C323" s="58" t="s">
        <v>75</v>
      </c>
      <c r="D323" s="59" t="s">
        <v>275</v>
      </c>
    </row>
    <row r="324" spans="1:4" x14ac:dyDescent="0.3">
      <c r="A324" s="56">
        <v>196</v>
      </c>
      <c r="B324" s="57">
        <v>1251</v>
      </c>
      <c r="C324" s="58" t="s">
        <v>75</v>
      </c>
      <c r="D324" s="59" t="s">
        <v>275</v>
      </c>
    </row>
    <row r="325" spans="1:4" x14ac:dyDescent="0.3">
      <c r="A325" s="56">
        <v>197</v>
      </c>
      <c r="B325" s="57">
        <v>1252</v>
      </c>
      <c r="C325" s="58" t="s">
        <v>75</v>
      </c>
      <c r="D325" s="59" t="s">
        <v>275</v>
      </c>
    </row>
    <row r="326" spans="1:4" x14ac:dyDescent="0.3">
      <c r="A326" s="56">
        <v>197</v>
      </c>
      <c r="B326" s="57">
        <v>1253</v>
      </c>
      <c r="C326" s="58" t="s">
        <v>75</v>
      </c>
      <c r="D326" s="59" t="s">
        <v>275</v>
      </c>
    </row>
    <row r="327" spans="1:4" x14ac:dyDescent="0.3">
      <c r="A327" s="56">
        <v>198</v>
      </c>
      <c r="B327" s="57">
        <v>1254</v>
      </c>
      <c r="C327" s="58" t="s">
        <v>75</v>
      </c>
      <c r="D327" s="59" t="s">
        <v>275</v>
      </c>
    </row>
    <row r="328" spans="1:4" x14ac:dyDescent="0.3">
      <c r="A328" s="56">
        <v>198</v>
      </c>
      <c r="B328" s="57">
        <v>1255</v>
      </c>
      <c r="C328" s="58" t="s">
        <v>75</v>
      </c>
      <c r="D328" s="59" t="s">
        <v>275</v>
      </c>
    </row>
    <row r="329" spans="1:4" x14ac:dyDescent="0.3">
      <c r="A329" s="56">
        <v>199</v>
      </c>
      <c r="B329" s="57">
        <v>1256</v>
      </c>
      <c r="C329" s="58" t="s">
        <v>75</v>
      </c>
      <c r="D329" s="59" t="s">
        <v>275</v>
      </c>
    </row>
    <row r="330" spans="1:4" x14ac:dyDescent="0.3">
      <c r="A330" s="56">
        <v>199</v>
      </c>
      <c r="B330" s="57">
        <v>1257</v>
      </c>
      <c r="C330" s="58" t="s">
        <v>75</v>
      </c>
      <c r="D330" s="59" t="s">
        <v>275</v>
      </c>
    </row>
    <row r="331" spans="1:4" x14ac:dyDescent="0.3">
      <c r="A331" s="56">
        <v>201</v>
      </c>
      <c r="B331" s="57">
        <v>1265</v>
      </c>
      <c r="C331" s="58" t="s">
        <v>75</v>
      </c>
      <c r="D331" s="59" t="s">
        <v>275</v>
      </c>
    </row>
    <row r="332" spans="1:4" x14ac:dyDescent="0.3">
      <c r="A332" s="56">
        <v>201</v>
      </c>
      <c r="B332" s="57">
        <v>1266</v>
      </c>
      <c r="C332" s="58" t="s">
        <v>75</v>
      </c>
      <c r="D332" s="59" t="s">
        <v>275</v>
      </c>
    </row>
    <row r="333" spans="1:4" x14ac:dyDescent="0.3">
      <c r="A333" s="56">
        <v>202</v>
      </c>
      <c r="B333" s="57">
        <v>1267</v>
      </c>
      <c r="C333" s="58" t="s">
        <v>75</v>
      </c>
      <c r="D333" s="59" t="s">
        <v>275</v>
      </c>
    </row>
    <row r="334" spans="1:4" x14ac:dyDescent="0.3">
      <c r="A334" s="56">
        <v>202</v>
      </c>
      <c r="B334" s="57">
        <v>1268</v>
      </c>
      <c r="C334" s="58" t="s">
        <v>75</v>
      </c>
      <c r="D334" s="59" t="s">
        <v>275</v>
      </c>
    </row>
    <row r="335" spans="1:4" x14ac:dyDescent="0.3">
      <c r="A335" s="56">
        <v>203</v>
      </c>
      <c r="B335" s="57">
        <v>1269</v>
      </c>
      <c r="C335" s="58" t="s">
        <v>75</v>
      </c>
      <c r="D335" s="59" t="s">
        <v>275</v>
      </c>
    </row>
    <row r="336" spans="1:4" x14ac:dyDescent="0.3">
      <c r="A336" s="56">
        <v>203</v>
      </c>
      <c r="B336" s="57">
        <v>1270</v>
      </c>
      <c r="C336" s="58" t="s">
        <v>75</v>
      </c>
      <c r="D336" s="59" t="s">
        <v>275</v>
      </c>
    </row>
    <row r="337" spans="1:4" x14ac:dyDescent="0.3">
      <c r="A337" s="56">
        <v>204</v>
      </c>
      <c r="B337" s="57">
        <v>1271</v>
      </c>
      <c r="C337" s="58" t="s">
        <v>75</v>
      </c>
      <c r="D337" s="59" t="s">
        <v>275</v>
      </c>
    </row>
    <row r="338" spans="1:4" x14ac:dyDescent="0.3">
      <c r="A338" s="56">
        <v>204</v>
      </c>
      <c r="B338" s="57">
        <v>1272</v>
      </c>
      <c r="C338" s="58" t="s">
        <v>75</v>
      </c>
      <c r="D338" s="59" t="s">
        <v>275</v>
      </c>
    </row>
    <row r="339" spans="1:4" x14ac:dyDescent="0.3">
      <c r="A339" s="56">
        <v>205</v>
      </c>
      <c r="B339" s="57">
        <v>1273</v>
      </c>
      <c r="C339" s="58" t="s">
        <v>75</v>
      </c>
      <c r="D339" s="59" t="s">
        <v>275</v>
      </c>
    </row>
    <row r="340" spans="1:4" x14ac:dyDescent="0.3">
      <c r="A340" s="56">
        <v>205</v>
      </c>
      <c r="B340" s="57">
        <v>1274</v>
      </c>
      <c r="C340" s="58" t="s">
        <v>75</v>
      </c>
      <c r="D340" s="59" t="s">
        <v>275</v>
      </c>
    </row>
    <row r="341" spans="1:4" x14ac:dyDescent="0.3">
      <c r="A341" s="56">
        <v>206</v>
      </c>
      <c r="B341" s="57">
        <v>1275</v>
      </c>
      <c r="C341" s="58" t="s">
        <v>75</v>
      </c>
      <c r="D341" s="59" t="s">
        <v>275</v>
      </c>
    </row>
    <row r="342" spans="1:4" x14ac:dyDescent="0.3">
      <c r="A342" s="56">
        <v>206</v>
      </c>
      <c r="B342" s="57">
        <v>1276</v>
      </c>
      <c r="C342" s="58" t="s">
        <v>75</v>
      </c>
      <c r="D342" s="59" t="s">
        <v>275</v>
      </c>
    </row>
    <row r="343" spans="1:4" x14ac:dyDescent="0.3">
      <c r="A343" s="56">
        <v>207</v>
      </c>
      <c r="B343" s="57">
        <v>1277</v>
      </c>
      <c r="C343" s="58" t="s">
        <v>75</v>
      </c>
      <c r="D343" s="59" t="s">
        <v>275</v>
      </c>
    </row>
    <row r="344" spans="1:4" x14ac:dyDescent="0.3">
      <c r="A344" s="56">
        <v>207</v>
      </c>
      <c r="B344" s="57">
        <v>1278</v>
      </c>
      <c r="C344" s="58" t="s">
        <v>75</v>
      </c>
      <c r="D344" s="59" t="s">
        <v>275</v>
      </c>
    </row>
    <row r="345" spans="1:4" x14ac:dyDescent="0.3">
      <c r="A345" s="56">
        <v>208</v>
      </c>
      <c r="B345" s="57">
        <v>1279</v>
      </c>
      <c r="C345" s="58" t="s">
        <v>75</v>
      </c>
      <c r="D345" s="59" t="s">
        <v>275</v>
      </c>
    </row>
    <row r="346" spans="1:4" x14ac:dyDescent="0.3">
      <c r="A346" s="56">
        <v>208</v>
      </c>
      <c r="B346" s="57">
        <v>1280</v>
      </c>
      <c r="C346" s="58" t="s">
        <v>75</v>
      </c>
      <c r="D346" s="59" t="s">
        <v>275</v>
      </c>
    </row>
    <row r="347" spans="1:4" x14ac:dyDescent="0.3">
      <c r="A347" s="56">
        <v>209</v>
      </c>
      <c r="B347" s="57">
        <v>1286</v>
      </c>
      <c r="C347" s="58" t="s">
        <v>75</v>
      </c>
      <c r="D347" s="59">
        <v>2</v>
      </c>
    </row>
    <row r="348" spans="1:4" x14ac:dyDescent="0.3">
      <c r="A348" s="56">
        <v>209</v>
      </c>
      <c r="B348" s="57">
        <v>1287</v>
      </c>
      <c r="C348" s="58" t="s">
        <v>75</v>
      </c>
      <c r="D348" s="59">
        <v>1</v>
      </c>
    </row>
    <row r="349" spans="1:4" x14ac:dyDescent="0.3">
      <c r="A349" s="56">
        <v>210</v>
      </c>
      <c r="B349" s="57">
        <v>1293</v>
      </c>
      <c r="C349" s="58" t="s">
        <v>75</v>
      </c>
      <c r="D349" s="59">
        <v>2</v>
      </c>
    </row>
    <row r="350" spans="1:4" x14ac:dyDescent="0.3">
      <c r="A350" s="56">
        <v>210</v>
      </c>
      <c r="B350" s="57">
        <v>1294</v>
      </c>
      <c r="C350" s="58" t="s">
        <v>75</v>
      </c>
      <c r="D350" s="59">
        <v>1</v>
      </c>
    </row>
    <row r="351" spans="1:4" x14ac:dyDescent="0.3">
      <c r="A351" s="56">
        <v>211</v>
      </c>
      <c r="B351" s="57">
        <v>1295</v>
      </c>
      <c r="C351" s="58" t="s">
        <v>75</v>
      </c>
      <c r="D351" s="59">
        <v>2</v>
      </c>
    </row>
    <row r="352" spans="1:4" x14ac:dyDescent="0.3">
      <c r="A352" s="56">
        <v>211</v>
      </c>
      <c r="B352" s="57">
        <v>1296</v>
      </c>
      <c r="C352" s="58" t="s">
        <v>75</v>
      </c>
      <c r="D352" s="59">
        <v>1</v>
      </c>
    </row>
    <row r="353" spans="1:4" x14ac:dyDescent="0.3">
      <c r="A353" s="56">
        <v>212</v>
      </c>
      <c r="B353" s="57">
        <v>1297</v>
      </c>
      <c r="C353" s="58" t="s">
        <v>75</v>
      </c>
      <c r="D353" s="59">
        <v>2</v>
      </c>
    </row>
    <row r="354" spans="1:4" x14ac:dyDescent="0.3">
      <c r="A354" s="56">
        <v>212</v>
      </c>
      <c r="B354" s="57">
        <v>1298</v>
      </c>
      <c r="C354" s="58" t="s">
        <v>75</v>
      </c>
      <c r="D354" s="59">
        <v>1</v>
      </c>
    </row>
    <row r="355" spans="1:4" x14ac:dyDescent="0.3">
      <c r="A355" s="56">
        <v>213</v>
      </c>
      <c r="B355" s="57">
        <v>1299</v>
      </c>
      <c r="C355" s="58" t="s">
        <v>75</v>
      </c>
      <c r="D355" s="59">
        <v>2</v>
      </c>
    </row>
    <row r="356" spans="1:4" x14ac:dyDescent="0.3">
      <c r="A356" s="56">
        <v>213</v>
      </c>
      <c r="B356" s="57">
        <v>1300</v>
      </c>
      <c r="C356" s="58" t="s">
        <v>75</v>
      </c>
      <c r="D356" s="59">
        <v>1</v>
      </c>
    </row>
    <row r="357" spans="1:4" x14ac:dyDescent="0.3">
      <c r="A357" s="56">
        <v>214</v>
      </c>
      <c r="B357" s="57">
        <v>1326</v>
      </c>
      <c r="C357" s="58" t="s">
        <v>75</v>
      </c>
      <c r="D357" s="59">
        <v>2</v>
      </c>
    </row>
    <row r="358" spans="1:4" x14ac:dyDescent="0.3">
      <c r="A358" s="56">
        <v>214</v>
      </c>
      <c r="B358" s="57">
        <v>1327</v>
      </c>
      <c r="C358" s="58" t="s">
        <v>75</v>
      </c>
      <c r="D358" s="59">
        <v>1</v>
      </c>
    </row>
    <row r="359" spans="1:4" x14ac:dyDescent="0.3">
      <c r="A359" s="56">
        <v>215</v>
      </c>
      <c r="B359" s="57">
        <v>1328</v>
      </c>
      <c r="C359" s="58" t="s">
        <v>75</v>
      </c>
      <c r="D359" s="59">
        <v>2</v>
      </c>
    </row>
    <row r="360" spans="1:4" x14ac:dyDescent="0.3">
      <c r="A360" s="56">
        <v>215</v>
      </c>
      <c r="B360" s="57">
        <v>1329</v>
      </c>
      <c r="C360" s="58" t="s">
        <v>75</v>
      </c>
      <c r="D360" s="59">
        <v>1</v>
      </c>
    </row>
    <row r="361" spans="1:4" x14ac:dyDescent="0.3">
      <c r="A361" s="56">
        <v>216</v>
      </c>
      <c r="B361" s="57">
        <v>1330</v>
      </c>
      <c r="C361" s="58" t="s">
        <v>75</v>
      </c>
      <c r="D361" s="59">
        <v>2</v>
      </c>
    </row>
    <row r="362" spans="1:4" x14ac:dyDescent="0.3">
      <c r="A362" s="56">
        <v>216</v>
      </c>
      <c r="B362" s="57">
        <v>1331</v>
      </c>
      <c r="C362" s="58" t="s">
        <v>75</v>
      </c>
      <c r="D362" s="59">
        <v>1</v>
      </c>
    </row>
    <row r="363" spans="1:4" x14ac:dyDescent="0.3">
      <c r="A363" s="56">
        <v>217</v>
      </c>
      <c r="B363" s="57">
        <v>1332</v>
      </c>
      <c r="C363" s="58" t="s">
        <v>75</v>
      </c>
      <c r="D363" s="59">
        <v>2</v>
      </c>
    </row>
    <row r="364" spans="1:4" x14ac:dyDescent="0.3">
      <c r="A364" s="56">
        <v>217</v>
      </c>
      <c r="B364" s="57">
        <v>1333</v>
      </c>
      <c r="C364" s="58" t="s">
        <v>75</v>
      </c>
      <c r="D364" s="59">
        <v>1</v>
      </c>
    </row>
    <row r="365" spans="1:4" x14ac:dyDescent="0.3">
      <c r="A365" s="56">
        <v>218</v>
      </c>
      <c r="B365" s="57">
        <v>1334</v>
      </c>
      <c r="C365" s="58" t="s">
        <v>75</v>
      </c>
      <c r="D365" s="59">
        <v>2</v>
      </c>
    </row>
    <row r="366" spans="1:4" x14ac:dyDescent="0.3">
      <c r="A366" s="56">
        <v>218</v>
      </c>
      <c r="B366" s="57">
        <v>1335</v>
      </c>
      <c r="C366" s="58" t="s">
        <v>75</v>
      </c>
      <c r="D366" s="59">
        <v>1</v>
      </c>
    </row>
    <row r="367" spans="1:4" x14ac:dyDescent="0.3">
      <c r="A367" s="56">
        <v>219</v>
      </c>
      <c r="B367" s="57">
        <v>1336</v>
      </c>
      <c r="C367" s="58" t="s">
        <v>75</v>
      </c>
      <c r="D367" s="59">
        <v>2</v>
      </c>
    </row>
    <row r="368" spans="1:4" x14ac:dyDescent="0.3">
      <c r="A368" s="56">
        <v>219</v>
      </c>
      <c r="B368" s="57">
        <v>1337</v>
      </c>
      <c r="C368" s="58" t="s">
        <v>75</v>
      </c>
      <c r="D368" s="59">
        <v>1</v>
      </c>
    </row>
    <row r="369" spans="1:4" x14ac:dyDescent="0.3">
      <c r="A369" s="56">
        <v>220</v>
      </c>
      <c r="B369" s="57">
        <v>1338</v>
      </c>
      <c r="C369" s="58" t="s">
        <v>75</v>
      </c>
      <c r="D369" s="59">
        <v>2</v>
      </c>
    </row>
    <row r="370" spans="1:4" x14ac:dyDescent="0.3">
      <c r="A370" s="56">
        <v>220</v>
      </c>
      <c r="B370" s="57">
        <v>1339</v>
      </c>
      <c r="C370" s="58" t="s">
        <v>75</v>
      </c>
      <c r="D370" s="59">
        <v>1</v>
      </c>
    </row>
    <row r="371" spans="1:4" x14ac:dyDescent="0.3">
      <c r="A371" s="56">
        <v>221</v>
      </c>
      <c r="B371" s="57">
        <v>1340</v>
      </c>
      <c r="C371" s="58" t="s">
        <v>75</v>
      </c>
      <c r="D371" s="59">
        <v>2</v>
      </c>
    </row>
    <row r="372" spans="1:4" x14ac:dyDescent="0.3">
      <c r="A372" s="56">
        <v>221</v>
      </c>
      <c r="B372" s="57">
        <v>1341</v>
      </c>
      <c r="C372" s="58" t="s">
        <v>75</v>
      </c>
      <c r="D372" s="59">
        <v>1</v>
      </c>
    </row>
    <row r="373" spans="1:4" x14ac:dyDescent="0.3">
      <c r="A373" s="56">
        <v>222</v>
      </c>
      <c r="B373" s="57">
        <v>1342</v>
      </c>
      <c r="C373" s="58" t="s">
        <v>75</v>
      </c>
      <c r="D373" s="59">
        <v>2</v>
      </c>
    </row>
    <row r="374" spans="1:4" x14ac:dyDescent="0.3">
      <c r="A374" s="56">
        <v>222</v>
      </c>
      <c r="B374" s="57">
        <v>1343</v>
      </c>
      <c r="C374" s="58" t="s">
        <v>75</v>
      </c>
      <c r="D374" s="59">
        <v>1</v>
      </c>
    </row>
    <row r="375" spans="1:4" x14ac:dyDescent="0.3">
      <c r="A375" s="56">
        <v>223</v>
      </c>
      <c r="B375" s="57">
        <v>1344</v>
      </c>
      <c r="C375" s="58" t="s">
        <v>75</v>
      </c>
      <c r="D375" s="59">
        <v>2</v>
      </c>
    </row>
    <row r="376" spans="1:4" x14ac:dyDescent="0.3">
      <c r="A376" s="56">
        <v>223</v>
      </c>
      <c r="B376" s="57">
        <v>1345</v>
      </c>
      <c r="C376" s="58" t="s">
        <v>75</v>
      </c>
      <c r="D376" s="59">
        <v>1</v>
      </c>
    </row>
    <row r="377" spans="1:4" x14ac:dyDescent="0.3">
      <c r="A377" s="56">
        <v>224</v>
      </c>
      <c r="B377" s="57">
        <v>1353</v>
      </c>
      <c r="C377" s="58" t="s">
        <v>75</v>
      </c>
      <c r="D377" s="59">
        <v>2</v>
      </c>
    </row>
    <row r="378" spans="1:4" x14ac:dyDescent="0.3">
      <c r="A378" s="56">
        <v>224</v>
      </c>
      <c r="B378" s="57">
        <v>1354</v>
      </c>
      <c r="C378" s="58" t="s">
        <v>75</v>
      </c>
      <c r="D378" s="59">
        <v>1</v>
      </c>
    </row>
    <row r="379" spans="1:4" x14ac:dyDescent="0.3">
      <c r="A379" s="56">
        <v>225</v>
      </c>
      <c r="B379" s="57">
        <v>1355</v>
      </c>
      <c r="C379" s="58" t="s">
        <v>75</v>
      </c>
      <c r="D379" s="59">
        <v>2</v>
      </c>
    </row>
    <row r="380" spans="1:4" x14ac:dyDescent="0.3">
      <c r="A380" s="56">
        <v>225</v>
      </c>
      <c r="B380" s="57">
        <v>1356</v>
      </c>
      <c r="C380" s="58" t="s">
        <v>75</v>
      </c>
      <c r="D380" s="59">
        <v>1</v>
      </c>
    </row>
    <row r="381" spans="1:4" x14ac:dyDescent="0.3">
      <c r="A381" s="56">
        <v>226</v>
      </c>
      <c r="B381" s="57">
        <v>1357</v>
      </c>
      <c r="C381" s="58" t="s">
        <v>75</v>
      </c>
      <c r="D381" s="59">
        <v>2</v>
      </c>
    </row>
    <row r="382" spans="1:4" x14ac:dyDescent="0.3">
      <c r="A382" s="56">
        <v>226</v>
      </c>
      <c r="B382" s="57">
        <v>1358</v>
      </c>
      <c r="C382" s="58" t="s">
        <v>75</v>
      </c>
      <c r="D382" s="59">
        <v>1</v>
      </c>
    </row>
    <row r="383" spans="1:4" x14ac:dyDescent="0.3">
      <c r="A383" s="56">
        <v>227</v>
      </c>
      <c r="B383" s="57">
        <v>1359</v>
      </c>
      <c r="C383" s="58" t="s">
        <v>75</v>
      </c>
      <c r="D383" s="59">
        <v>2</v>
      </c>
    </row>
    <row r="384" spans="1:4" x14ac:dyDescent="0.3">
      <c r="A384" s="56">
        <v>227</v>
      </c>
      <c r="B384" s="57">
        <v>1360</v>
      </c>
      <c r="C384" s="58" t="s">
        <v>75</v>
      </c>
      <c r="D384" s="59">
        <v>1</v>
      </c>
    </row>
    <row r="385" spans="1:4" x14ac:dyDescent="0.3">
      <c r="A385" s="56">
        <v>228</v>
      </c>
      <c r="B385" s="57">
        <v>1361</v>
      </c>
      <c r="C385" s="58" t="s">
        <v>86</v>
      </c>
      <c r="D385" s="59" t="s">
        <v>37</v>
      </c>
    </row>
    <row r="386" spans="1:4" x14ac:dyDescent="0.3">
      <c r="A386" s="56">
        <v>228</v>
      </c>
      <c r="B386" s="57">
        <v>1399</v>
      </c>
      <c r="C386" s="58" t="s">
        <v>86</v>
      </c>
      <c r="D386" s="59" t="s">
        <v>37</v>
      </c>
    </row>
    <row r="387" spans="1:4" x14ac:dyDescent="0.3">
      <c r="A387" s="56">
        <v>229</v>
      </c>
      <c r="B387" s="57">
        <v>1362</v>
      </c>
      <c r="C387" s="58" t="s">
        <v>86</v>
      </c>
      <c r="D387" s="59" t="s">
        <v>37</v>
      </c>
    </row>
    <row r="388" spans="1:4" x14ac:dyDescent="0.3">
      <c r="A388" s="56">
        <v>229</v>
      </c>
      <c r="B388" s="57">
        <v>1400</v>
      </c>
      <c r="C388" s="58" t="s">
        <v>86</v>
      </c>
      <c r="D388" s="59" t="s">
        <v>37</v>
      </c>
    </row>
    <row r="389" spans="1:4" x14ac:dyDescent="0.3">
      <c r="A389" s="56">
        <v>230</v>
      </c>
      <c r="B389" s="57">
        <v>1363</v>
      </c>
      <c r="C389" s="58" t="s">
        <v>75</v>
      </c>
      <c r="D389" s="59" t="s">
        <v>37</v>
      </c>
    </row>
    <row r="390" spans="1:4" x14ac:dyDescent="0.3">
      <c r="A390" s="56">
        <v>230</v>
      </c>
      <c r="B390" s="57">
        <v>1401</v>
      </c>
      <c r="C390" s="58" t="s">
        <v>75</v>
      </c>
      <c r="D390" s="59" t="s">
        <v>37</v>
      </c>
    </row>
    <row r="391" spans="1:4" x14ac:dyDescent="0.3">
      <c r="A391" s="56">
        <v>231</v>
      </c>
      <c r="B391" s="57">
        <v>1371</v>
      </c>
      <c r="C391" s="58" t="s">
        <v>63</v>
      </c>
      <c r="D391" s="59">
        <v>2</v>
      </c>
    </row>
    <row r="392" spans="1:4" x14ac:dyDescent="0.3">
      <c r="A392" s="56">
        <v>231</v>
      </c>
      <c r="B392" s="57">
        <v>1372</v>
      </c>
      <c r="C392" s="58" t="s">
        <v>63</v>
      </c>
      <c r="D392" s="59">
        <v>1</v>
      </c>
    </row>
    <row r="393" spans="1:4" x14ac:dyDescent="0.3">
      <c r="A393" s="56">
        <v>233</v>
      </c>
      <c r="B393" s="57">
        <v>1375</v>
      </c>
      <c r="C393" s="58" t="s">
        <v>63</v>
      </c>
      <c r="D393" s="59">
        <v>2</v>
      </c>
    </row>
    <row r="394" spans="1:4" x14ac:dyDescent="0.3">
      <c r="A394" s="56">
        <v>233</v>
      </c>
      <c r="B394" s="57">
        <v>1376</v>
      </c>
      <c r="C394" s="58" t="s">
        <v>63</v>
      </c>
      <c r="D394" s="59">
        <v>1</v>
      </c>
    </row>
    <row r="395" spans="1:4" x14ac:dyDescent="0.3">
      <c r="A395" s="56">
        <v>234</v>
      </c>
      <c r="B395" s="57">
        <v>1377</v>
      </c>
      <c r="C395" s="58" t="s">
        <v>63</v>
      </c>
      <c r="D395" s="59">
        <v>2</v>
      </c>
    </row>
    <row r="396" spans="1:4" x14ac:dyDescent="0.3">
      <c r="A396" s="56">
        <v>234</v>
      </c>
      <c r="B396" s="57">
        <v>1378</v>
      </c>
      <c r="C396" s="58" t="s">
        <v>63</v>
      </c>
      <c r="D396" s="59">
        <v>1</v>
      </c>
    </row>
    <row r="397" spans="1:4" x14ac:dyDescent="0.3">
      <c r="A397" s="56">
        <v>235</v>
      </c>
      <c r="B397" s="57">
        <v>1379</v>
      </c>
      <c r="C397" s="58" t="s">
        <v>63</v>
      </c>
      <c r="D397" s="59">
        <v>2</v>
      </c>
    </row>
    <row r="398" spans="1:4" x14ac:dyDescent="0.3">
      <c r="A398" s="56">
        <v>235</v>
      </c>
      <c r="B398" s="57">
        <v>1380</v>
      </c>
      <c r="C398" s="58" t="s">
        <v>63</v>
      </c>
      <c r="D398" s="59">
        <v>1</v>
      </c>
    </row>
    <row r="399" spans="1:4" x14ac:dyDescent="0.3">
      <c r="A399" s="56">
        <v>236</v>
      </c>
      <c r="B399" s="57">
        <v>1381</v>
      </c>
      <c r="C399" s="58" t="s">
        <v>63</v>
      </c>
      <c r="D399" s="59">
        <v>2</v>
      </c>
    </row>
    <row r="400" spans="1:4" x14ac:dyDescent="0.3">
      <c r="A400" s="56">
        <v>236</v>
      </c>
      <c r="B400" s="57">
        <v>1382</v>
      </c>
      <c r="C400" s="58" t="s">
        <v>63</v>
      </c>
      <c r="D400" s="59">
        <v>1</v>
      </c>
    </row>
    <row r="401" spans="1:4" x14ac:dyDescent="0.3">
      <c r="A401" s="56">
        <v>237</v>
      </c>
      <c r="B401" s="57">
        <v>1383</v>
      </c>
      <c r="C401" s="58" t="s">
        <v>63</v>
      </c>
      <c r="D401" s="59">
        <v>2</v>
      </c>
    </row>
    <row r="402" spans="1:4" x14ac:dyDescent="0.3">
      <c r="A402" s="56">
        <v>237</v>
      </c>
      <c r="B402" s="57">
        <v>1384</v>
      </c>
      <c r="C402" s="58" t="s">
        <v>63</v>
      </c>
      <c r="D402" s="59">
        <v>1</v>
      </c>
    </row>
    <row r="403" spans="1:4" x14ac:dyDescent="0.3">
      <c r="A403" s="56">
        <v>238</v>
      </c>
      <c r="B403" s="57">
        <v>1385</v>
      </c>
      <c r="C403" s="58" t="s">
        <v>75</v>
      </c>
      <c r="D403" s="59">
        <v>2</v>
      </c>
    </row>
    <row r="404" spans="1:4" x14ac:dyDescent="0.3">
      <c r="A404" s="56">
        <v>238</v>
      </c>
      <c r="B404" s="57">
        <v>1386</v>
      </c>
      <c r="C404" s="58" t="s">
        <v>75</v>
      </c>
      <c r="D404" s="59">
        <v>1</v>
      </c>
    </row>
    <row r="405" spans="1:4" x14ac:dyDescent="0.3">
      <c r="A405" s="56">
        <v>241</v>
      </c>
      <c r="B405" s="57">
        <v>1042</v>
      </c>
      <c r="C405" s="58" t="s">
        <v>87</v>
      </c>
      <c r="D405" s="59">
        <v>2</v>
      </c>
    </row>
    <row r="406" spans="1:4" x14ac:dyDescent="0.3">
      <c r="A406" s="56">
        <v>241</v>
      </c>
      <c r="B406" s="57">
        <v>1043</v>
      </c>
      <c r="C406" s="58" t="s">
        <v>87</v>
      </c>
      <c r="D406" s="59">
        <v>1</v>
      </c>
    </row>
    <row r="407" spans="1:4" x14ac:dyDescent="0.3">
      <c r="A407" s="56">
        <v>242</v>
      </c>
      <c r="B407" s="57">
        <v>44</v>
      </c>
      <c r="C407" s="58" t="s">
        <v>88</v>
      </c>
      <c r="D407" s="59">
        <v>1</v>
      </c>
    </row>
    <row r="408" spans="1:4" x14ac:dyDescent="0.3">
      <c r="A408" s="56">
        <v>242</v>
      </c>
      <c r="B408" s="57">
        <v>208</v>
      </c>
      <c r="C408" s="58" t="s">
        <v>88</v>
      </c>
      <c r="D408" s="59">
        <v>2</v>
      </c>
    </row>
    <row r="409" spans="1:4" x14ac:dyDescent="0.3">
      <c r="A409" s="56">
        <v>243</v>
      </c>
      <c r="B409" s="57">
        <v>21</v>
      </c>
      <c r="C409" s="58" t="s">
        <v>89</v>
      </c>
      <c r="D409" s="59">
        <v>1</v>
      </c>
    </row>
    <row r="410" spans="1:4" x14ac:dyDescent="0.3">
      <c r="A410" s="56">
        <v>243</v>
      </c>
      <c r="B410" s="57">
        <v>231</v>
      </c>
      <c r="C410" s="58" t="s">
        <v>89</v>
      </c>
      <c r="D410" s="59" t="s">
        <v>279</v>
      </c>
    </row>
    <row r="411" spans="1:4" x14ac:dyDescent="0.3">
      <c r="A411" s="56">
        <v>244</v>
      </c>
      <c r="B411" s="57">
        <v>40</v>
      </c>
      <c r="C411" s="58" t="s">
        <v>75</v>
      </c>
      <c r="D411" s="59">
        <v>1</v>
      </c>
    </row>
    <row r="412" spans="1:4" x14ac:dyDescent="0.3">
      <c r="A412" s="56">
        <v>244</v>
      </c>
      <c r="B412" s="57">
        <v>206</v>
      </c>
      <c r="C412" s="58" t="s">
        <v>75</v>
      </c>
      <c r="D412" s="59">
        <v>2</v>
      </c>
    </row>
    <row r="413" spans="1:4" x14ac:dyDescent="0.3">
      <c r="A413" s="56">
        <v>245</v>
      </c>
      <c r="B413" s="57">
        <v>1012</v>
      </c>
      <c r="C413" s="58" t="s">
        <v>88</v>
      </c>
      <c r="D413" s="59">
        <v>2</v>
      </c>
    </row>
    <row r="414" spans="1:4" x14ac:dyDescent="0.3">
      <c r="A414" s="56">
        <v>245</v>
      </c>
      <c r="B414" s="57">
        <v>1013</v>
      </c>
      <c r="C414" s="58" t="s">
        <v>88</v>
      </c>
      <c r="D414" s="59">
        <v>1</v>
      </c>
    </row>
    <row r="415" spans="1:4" x14ac:dyDescent="0.3">
      <c r="A415" s="56">
        <v>246</v>
      </c>
      <c r="B415" s="57">
        <v>160</v>
      </c>
      <c r="C415" s="58" t="s">
        <v>90</v>
      </c>
      <c r="D415" s="59">
        <v>2</v>
      </c>
    </row>
    <row r="416" spans="1:4" x14ac:dyDescent="0.3">
      <c r="A416" s="56">
        <v>246</v>
      </c>
      <c r="B416" s="57">
        <v>276</v>
      </c>
      <c r="C416" s="58" t="s">
        <v>90</v>
      </c>
      <c r="D416" s="59">
        <v>1</v>
      </c>
    </row>
    <row r="417" spans="1:4" x14ac:dyDescent="0.3">
      <c r="A417" s="56">
        <v>246</v>
      </c>
      <c r="B417" s="57">
        <v>277</v>
      </c>
      <c r="C417" s="58" t="s">
        <v>90</v>
      </c>
      <c r="D417" s="59">
        <v>1</v>
      </c>
    </row>
    <row r="418" spans="1:4" x14ac:dyDescent="0.3">
      <c r="A418" s="56">
        <v>247</v>
      </c>
      <c r="B418" s="57">
        <v>1288</v>
      </c>
      <c r="C418" s="58" t="s">
        <v>88</v>
      </c>
      <c r="D418" s="59">
        <v>1</v>
      </c>
    </row>
    <row r="419" spans="1:4" x14ac:dyDescent="0.3">
      <c r="A419" s="56">
        <v>247</v>
      </c>
      <c r="B419" s="57">
        <v>1289</v>
      </c>
      <c r="C419" s="58" t="s">
        <v>88</v>
      </c>
      <c r="D419" s="59">
        <v>2</v>
      </c>
    </row>
    <row r="420" spans="1:4" x14ac:dyDescent="0.3">
      <c r="A420" s="56">
        <v>248</v>
      </c>
      <c r="B420" s="57">
        <v>1174</v>
      </c>
      <c r="C420" s="58" t="s">
        <v>75</v>
      </c>
      <c r="D420" s="59">
        <v>1</v>
      </c>
    </row>
    <row r="421" spans="1:4" x14ac:dyDescent="0.3">
      <c r="A421" s="56">
        <v>248</v>
      </c>
      <c r="B421" s="57">
        <v>1175</v>
      </c>
      <c r="C421" s="58" t="s">
        <v>75</v>
      </c>
      <c r="D421" s="59">
        <v>2</v>
      </c>
    </row>
    <row r="422" spans="1:4" x14ac:dyDescent="0.3">
      <c r="A422" s="56">
        <v>249</v>
      </c>
      <c r="B422" s="57">
        <v>1351</v>
      </c>
      <c r="C422" s="58" t="s">
        <v>88</v>
      </c>
      <c r="D422" s="59">
        <v>2</v>
      </c>
    </row>
    <row r="423" spans="1:4" x14ac:dyDescent="0.3">
      <c r="A423" s="56">
        <v>249</v>
      </c>
      <c r="B423" s="57">
        <v>1352</v>
      </c>
      <c r="C423" s="58" t="s">
        <v>88</v>
      </c>
      <c r="D423" s="59">
        <v>1</v>
      </c>
    </row>
    <row r="424" spans="1:4" x14ac:dyDescent="0.3">
      <c r="A424" s="56">
        <v>250</v>
      </c>
      <c r="B424" s="57">
        <v>206</v>
      </c>
      <c r="C424" s="58" t="s">
        <v>91</v>
      </c>
      <c r="D424" s="59" t="s">
        <v>37</v>
      </c>
    </row>
    <row r="425" spans="1:4" x14ac:dyDescent="0.3">
      <c r="A425" s="56">
        <v>251</v>
      </c>
      <c r="B425" s="57">
        <v>210</v>
      </c>
      <c r="C425" s="58" t="s">
        <v>91</v>
      </c>
      <c r="D425" s="59" t="s">
        <v>37</v>
      </c>
    </row>
    <row r="426" spans="1:4" x14ac:dyDescent="0.3">
      <c r="A426" s="56">
        <v>252</v>
      </c>
      <c r="B426" s="57">
        <v>212</v>
      </c>
      <c r="C426" s="58" t="s">
        <v>91</v>
      </c>
      <c r="D426" s="59" t="s">
        <v>37</v>
      </c>
    </row>
    <row r="427" spans="1:4" x14ac:dyDescent="0.3">
      <c r="A427" s="56">
        <v>253</v>
      </c>
      <c r="B427" s="57">
        <v>1290</v>
      </c>
      <c r="C427" s="58" t="s">
        <v>91</v>
      </c>
      <c r="D427" s="59" t="s">
        <v>37</v>
      </c>
    </row>
    <row r="428" spans="1:4" x14ac:dyDescent="0.3">
      <c r="A428" s="56">
        <v>254</v>
      </c>
      <c r="B428" s="57">
        <v>1316</v>
      </c>
      <c r="C428" s="58" t="s">
        <v>92</v>
      </c>
      <c r="D428" s="59">
        <v>2</v>
      </c>
    </row>
    <row r="429" spans="1:4" x14ac:dyDescent="0.3">
      <c r="A429" s="56">
        <v>254</v>
      </c>
      <c r="B429" s="57">
        <v>1317</v>
      </c>
      <c r="C429" s="58" t="s">
        <v>92</v>
      </c>
      <c r="D429" s="59">
        <v>1</v>
      </c>
    </row>
    <row r="430" spans="1:4" x14ac:dyDescent="0.3">
      <c r="A430" s="56">
        <v>255</v>
      </c>
      <c r="B430" s="57">
        <v>1320</v>
      </c>
      <c r="C430" s="58" t="s">
        <v>93</v>
      </c>
      <c r="D430" s="59">
        <v>2</v>
      </c>
    </row>
    <row r="431" spans="1:4" x14ac:dyDescent="0.3">
      <c r="A431" s="56">
        <v>255</v>
      </c>
      <c r="B431" s="57">
        <v>1321</v>
      </c>
      <c r="C431" s="58" t="s">
        <v>93</v>
      </c>
      <c r="D431" s="59">
        <v>1</v>
      </c>
    </row>
    <row r="432" spans="1:4" x14ac:dyDescent="0.3">
      <c r="A432" s="56">
        <v>257</v>
      </c>
      <c r="B432" s="57">
        <v>57</v>
      </c>
      <c r="C432" s="58" t="s">
        <v>94</v>
      </c>
      <c r="D432" s="59">
        <v>1</v>
      </c>
    </row>
    <row r="433" spans="1:4" x14ac:dyDescent="0.3">
      <c r="A433" s="56">
        <v>257</v>
      </c>
      <c r="B433" s="57">
        <v>196</v>
      </c>
      <c r="C433" s="58" t="s">
        <v>94</v>
      </c>
      <c r="D433" s="59">
        <v>2</v>
      </c>
    </row>
    <row r="434" spans="1:4" x14ac:dyDescent="0.3">
      <c r="A434" s="56">
        <v>258</v>
      </c>
      <c r="B434" s="57">
        <v>56</v>
      </c>
      <c r="C434" s="58" t="s">
        <v>95</v>
      </c>
      <c r="D434" s="59">
        <v>1</v>
      </c>
    </row>
    <row r="435" spans="1:4" x14ac:dyDescent="0.3">
      <c r="A435" s="56">
        <v>258</v>
      </c>
      <c r="B435" s="57">
        <v>195</v>
      </c>
      <c r="C435" s="58" t="s">
        <v>95</v>
      </c>
      <c r="D435" s="59">
        <v>2</v>
      </c>
    </row>
    <row r="436" spans="1:4" x14ac:dyDescent="0.3">
      <c r="A436" s="56">
        <v>259</v>
      </c>
      <c r="B436" s="57">
        <v>94</v>
      </c>
      <c r="C436" s="58" t="s">
        <v>96</v>
      </c>
      <c r="D436" s="59">
        <v>1</v>
      </c>
    </row>
    <row r="437" spans="1:4" x14ac:dyDescent="0.3">
      <c r="A437" s="56">
        <v>259</v>
      </c>
      <c r="B437" s="57">
        <v>167</v>
      </c>
      <c r="C437" s="58" t="s">
        <v>96</v>
      </c>
      <c r="D437" s="59">
        <v>2</v>
      </c>
    </row>
    <row r="438" spans="1:4" x14ac:dyDescent="0.3">
      <c r="A438" s="56">
        <v>260</v>
      </c>
      <c r="B438" s="57">
        <v>59</v>
      </c>
      <c r="C438" s="58" t="s">
        <v>95</v>
      </c>
      <c r="D438" s="59" t="s">
        <v>275</v>
      </c>
    </row>
    <row r="439" spans="1:4" x14ac:dyDescent="0.3">
      <c r="A439" s="56">
        <v>260</v>
      </c>
      <c r="B439" s="57">
        <v>191</v>
      </c>
      <c r="C439" s="58" t="s">
        <v>95</v>
      </c>
      <c r="D439" s="59" t="s">
        <v>275</v>
      </c>
    </row>
    <row r="440" spans="1:4" x14ac:dyDescent="0.3">
      <c r="A440" s="56">
        <v>261</v>
      </c>
      <c r="B440" s="57">
        <v>55</v>
      </c>
      <c r="C440" s="58" t="s">
        <v>95</v>
      </c>
      <c r="D440" s="59">
        <v>1</v>
      </c>
    </row>
    <row r="441" spans="1:4" x14ac:dyDescent="0.3">
      <c r="A441" s="56">
        <v>261</v>
      </c>
      <c r="B441" s="57">
        <v>194</v>
      </c>
      <c r="C441" s="58" t="s">
        <v>95</v>
      </c>
      <c r="D441" s="59" t="s">
        <v>278</v>
      </c>
    </row>
    <row r="442" spans="1:4" x14ac:dyDescent="0.3">
      <c r="A442" s="56">
        <v>262</v>
      </c>
      <c r="B442" s="57">
        <v>57</v>
      </c>
      <c r="C442" s="58" t="s">
        <v>95</v>
      </c>
      <c r="D442" s="59">
        <v>1</v>
      </c>
    </row>
    <row r="443" spans="1:4" x14ac:dyDescent="0.3">
      <c r="A443" s="56">
        <v>262</v>
      </c>
      <c r="B443" s="57">
        <v>196</v>
      </c>
      <c r="C443" s="58" t="s">
        <v>95</v>
      </c>
      <c r="D443" s="59" t="s">
        <v>280</v>
      </c>
    </row>
    <row r="444" spans="1:4" x14ac:dyDescent="0.3">
      <c r="A444" s="56">
        <v>263</v>
      </c>
      <c r="B444" s="57">
        <v>1010</v>
      </c>
      <c r="C444" s="58" t="s">
        <v>95</v>
      </c>
      <c r="D444" s="59">
        <v>2</v>
      </c>
    </row>
    <row r="445" spans="1:4" x14ac:dyDescent="0.3">
      <c r="A445" s="56">
        <v>263</v>
      </c>
      <c r="B445" s="57">
        <v>1011</v>
      </c>
      <c r="C445" s="58" t="s">
        <v>95</v>
      </c>
      <c r="D445" s="59">
        <v>1</v>
      </c>
    </row>
    <row r="446" spans="1:4" x14ac:dyDescent="0.3">
      <c r="A446" s="56">
        <v>264</v>
      </c>
      <c r="B446" s="57">
        <v>1069</v>
      </c>
      <c r="C446" s="58" t="s">
        <v>95</v>
      </c>
      <c r="D446" s="59">
        <v>1</v>
      </c>
    </row>
    <row r="447" spans="1:4" x14ac:dyDescent="0.3">
      <c r="A447" s="56">
        <v>264</v>
      </c>
      <c r="B447" s="57">
        <v>1070</v>
      </c>
      <c r="C447" s="58" t="s">
        <v>95</v>
      </c>
      <c r="D447" s="59">
        <v>2</v>
      </c>
    </row>
    <row r="448" spans="1:4" x14ac:dyDescent="0.3">
      <c r="A448" s="56">
        <v>265</v>
      </c>
      <c r="B448" s="57">
        <v>190</v>
      </c>
      <c r="C448" s="58" t="s">
        <v>97</v>
      </c>
      <c r="D448" s="59" t="s">
        <v>277</v>
      </c>
    </row>
    <row r="449" spans="1:4" x14ac:dyDescent="0.3">
      <c r="A449" s="56">
        <v>266</v>
      </c>
      <c r="B449" s="57">
        <v>191</v>
      </c>
      <c r="C449" s="58" t="s">
        <v>97</v>
      </c>
      <c r="D449" s="59" t="s">
        <v>37</v>
      </c>
    </row>
    <row r="450" spans="1:4" x14ac:dyDescent="0.3">
      <c r="A450" s="56">
        <v>267</v>
      </c>
      <c r="B450" s="57">
        <v>192</v>
      </c>
      <c r="C450" s="58" t="s">
        <v>97</v>
      </c>
      <c r="D450" s="59" t="s">
        <v>37</v>
      </c>
    </row>
    <row r="451" spans="1:4" x14ac:dyDescent="0.3">
      <c r="A451" s="56">
        <v>268</v>
      </c>
      <c r="B451" s="57">
        <v>193</v>
      </c>
      <c r="C451" s="58" t="s">
        <v>97</v>
      </c>
      <c r="D451" s="59" t="s">
        <v>277</v>
      </c>
    </row>
    <row r="452" spans="1:4" x14ac:dyDescent="0.3">
      <c r="A452" s="56">
        <v>269</v>
      </c>
      <c r="B452" s="57">
        <v>194</v>
      </c>
      <c r="C452" s="58" t="s">
        <v>97</v>
      </c>
      <c r="D452" s="59" t="s">
        <v>37</v>
      </c>
    </row>
    <row r="453" spans="1:4" x14ac:dyDescent="0.3">
      <c r="A453" s="56">
        <v>270</v>
      </c>
      <c r="B453" s="57">
        <v>196</v>
      </c>
      <c r="C453" s="58" t="s">
        <v>97</v>
      </c>
      <c r="D453" s="59" t="s">
        <v>277</v>
      </c>
    </row>
    <row r="454" spans="1:4" x14ac:dyDescent="0.3">
      <c r="A454" s="56">
        <v>271</v>
      </c>
      <c r="B454" s="57">
        <v>1088</v>
      </c>
      <c r="C454" s="58" t="s">
        <v>97</v>
      </c>
      <c r="D454" s="59" t="s">
        <v>37</v>
      </c>
    </row>
    <row r="455" spans="1:4" x14ac:dyDescent="0.3">
      <c r="A455" s="56">
        <v>272</v>
      </c>
      <c r="B455" s="57">
        <v>1089</v>
      </c>
      <c r="C455" s="58" t="s">
        <v>97</v>
      </c>
      <c r="D455" s="59" t="s">
        <v>37</v>
      </c>
    </row>
    <row r="456" spans="1:4" x14ac:dyDescent="0.3">
      <c r="A456" s="56">
        <v>273</v>
      </c>
      <c r="B456" s="57">
        <v>1090</v>
      </c>
      <c r="C456" s="58" t="s">
        <v>97</v>
      </c>
      <c r="D456" s="59" t="s">
        <v>37</v>
      </c>
    </row>
    <row r="457" spans="1:4" x14ac:dyDescent="0.3">
      <c r="A457" s="56">
        <v>274</v>
      </c>
      <c r="B457" s="57">
        <v>1115</v>
      </c>
      <c r="C457" s="58" t="s">
        <v>97</v>
      </c>
      <c r="D457" s="59" t="s">
        <v>37</v>
      </c>
    </row>
    <row r="458" spans="1:4" x14ac:dyDescent="0.3">
      <c r="A458" s="56">
        <v>276</v>
      </c>
      <c r="B458" s="57">
        <v>1347</v>
      </c>
      <c r="C458" s="58" t="s">
        <v>97</v>
      </c>
      <c r="D458" s="59" t="s">
        <v>37</v>
      </c>
    </row>
    <row r="459" spans="1:4" x14ac:dyDescent="0.3">
      <c r="A459" s="56">
        <v>277</v>
      </c>
      <c r="B459" s="57">
        <v>52</v>
      </c>
      <c r="C459" s="58" t="s">
        <v>98</v>
      </c>
      <c r="D459" s="59" t="s">
        <v>37</v>
      </c>
    </row>
    <row r="460" spans="1:4" x14ac:dyDescent="0.3">
      <c r="A460" s="56">
        <v>278</v>
      </c>
      <c r="B460" s="57">
        <v>105</v>
      </c>
      <c r="C460" s="58" t="s">
        <v>99</v>
      </c>
      <c r="D460" s="59" t="s">
        <v>37</v>
      </c>
    </row>
    <row r="461" spans="1:4" x14ac:dyDescent="0.3">
      <c r="A461" s="56">
        <v>279</v>
      </c>
      <c r="B461" s="57">
        <v>16</v>
      </c>
      <c r="C461" s="58" t="s">
        <v>100</v>
      </c>
      <c r="D461" s="59" t="s">
        <v>37</v>
      </c>
    </row>
    <row r="462" spans="1:4" x14ac:dyDescent="0.3">
      <c r="A462" s="56">
        <v>280</v>
      </c>
      <c r="B462" s="57">
        <v>170</v>
      </c>
      <c r="C462" s="58" t="s">
        <v>101</v>
      </c>
      <c r="D462" s="59" t="s">
        <v>275</v>
      </c>
    </row>
    <row r="463" spans="1:4" x14ac:dyDescent="0.3">
      <c r="A463" s="56">
        <v>281</v>
      </c>
      <c r="B463" s="57">
        <v>11</v>
      </c>
      <c r="C463" s="58" t="s">
        <v>102</v>
      </c>
      <c r="D463" s="59">
        <v>2</v>
      </c>
    </row>
    <row r="464" spans="1:4" x14ac:dyDescent="0.3">
      <c r="A464" s="56">
        <v>281</v>
      </c>
      <c r="B464" s="57">
        <v>95</v>
      </c>
      <c r="C464" s="58" t="s">
        <v>102</v>
      </c>
      <c r="D464" s="59">
        <v>1</v>
      </c>
    </row>
    <row r="465" spans="1:4" x14ac:dyDescent="0.3">
      <c r="A465" s="56">
        <v>283</v>
      </c>
      <c r="B465" s="57">
        <v>1016</v>
      </c>
      <c r="C465" s="58" t="s">
        <v>103</v>
      </c>
      <c r="D465" s="59">
        <v>1</v>
      </c>
    </row>
    <row r="466" spans="1:4" x14ac:dyDescent="0.3">
      <c r="A466" s="56">
        <v>283</v>
      </c>
      <c r="B466" s="57">
        <v>1017</v>
      </c>
      <c r="C466" s="58" t="s">
        <v>103</v>
      </c>
      <c r="D466" s="59">
        <v>2</v>
      </c>
    </row>
    <row r="467" spans="1:4" x14ac:dyDescent="0.3">
      <c r="A467" s="56">
        <v>284</v>
      </c>
      <c r="B467" s="57">
        <v>177</v>
      </c>
      <c r="C467" s="58" t="s">
        <v>44</v>
      </c>
      <c r="D467" s="59" t="s">
        <v>37</v>
      </c>
    </row>
    <row r="468" spans="1:4" x14ac:dyDescent="0.3">
      <c r="A468" s="56">
        <v>285</v>
      </c>
      <c r="B468" s="57">
        <v>178</v>
      </c>
      <c r="C468" s="58" t="s">
        <v>44</v>
      </c>
      <c r="D468" s="59" t="s">
        <v>275</v>
      </c>
    </row>
    <row r="469" spans="1:4" x14ac:dyDescent="0.3">
      <c r="A469" s="56">
        <v>286</v>
      </c>
      <c r="B469" s="57">
        <v>103</v>
      </c>
      <c r="C469" s="58" t="s">
        <v>104</v>
      </c>
      <c r="D469" s="59" t="s">
        <v>37</v>
      </c>
    </row>
    <row r="470" spans="1:4" x14ac:dyDescent="0.3">
      <c r="A470" s="56">
        <v>287</v>
      </c>
      <c r="B470" s="57">
        <v>1364</v>
      </c>
      <c r="C470" s="58" t="s">
        <v>105</v>
      </c>
      <c r="D470" s="59" t="s">
        <v>37</v>
      </c>
    </row>
    <row r="471" spans="1:4" x14ac:dyDescent="0.3">
      <c r="A471" s="56">
        <v>287</v>
      </c>
      <c r="B471" s="57">
        <v>1402</v>
      </c>
      <c r="C471" s="58" t="s">
        <v>105</v>
      </c>
      <c r="D471" s="59" t="s">
        <v>37</v>
      </c>
    </row>
    <row r="472" spans="1:4" x14ac:dyDescent="0.3">
      <c r="A472" s="56">
        <v>288</v>
      </c>
      <c r="B472" s="57">
        <v>1036</v>
      </c>
      <c r="C472" s="58" t="s">
        <v>106</v>
      </c>
      <c r="D472" s="59" t="s">
        <v>37</v>
      </c>
    </row>
    <row r="473" spans="1:4" x14ac:dyDescent="0.3">
      <c r="A473" s="56">
        <v>289</v>
      </c>
      <c r="B473" s="57">
        <v>1041</v>
      </c>
      <c r="C473" s="58" t="s">
        <v>106</v>
      </c>
      <c r="D473" s="59" t="s">
        <v>37</v>
      </c>
    </row>
    <row r="474" spans="1:4" x14ac:dyDescent="0.3">
      <c r="A474" s="56">
        <v>290</v>
      </c>
      <c r="B474" s="57">
        <v>1050</v>
      </c>
      <c r="C474" s="58" t="s">
        <v>106</v>
      </c>
      <c r="D474" s="59" t="s">
        <v>37</v>
      </c>
    </row>
    <row r="475" spans="1:4" x14ac:dyDescent="0.3">
      <c r="A475" s="56">
        <v>291</v>
      </c>
      <c r="B475" s="57">
        <v>1051</v>
      </c>
      <c r="C475" s="58" t="s">
        <v>106</v>
      </c>
      <c r="D475" s="59" t="s">
        <v>37</v>
      </c>
    </row>
    <row r="476" spans="1:4" x14ac:dyDescent="0.3">
      <c r="A476" s="56">
        <v>292</v>
      </c>
      <c r="B476" s="57">
        <v>1052</v>
      </c>
      <c r="C476" s="58" t="s">
        <v>106</v>
      </c>
      <c r="D476" s="59" t="s">
        <v>37</v>
      </c>
    </row>
    <row r="477" spans="1:4" x14ac:dyDescent="0.3">
      <c r="A477" s="56">
        <v>297</v>
      </c>
      <c r="B477" s="57">
        <v>1367</v>
      </c>
      <c r="C477" s="58" t="s">
        <v>106</v>
      </c>
      <c r="D477" s="59" t="s">
        <v>37</v>
      </c>
    </row>
    <row r="478" spans="1:4" x14ac:dyDescent="0.3">
      <c r="A478" s="56">
        <v>298</v>
      </c>
      <c r="B478" s="57">
        <v>1368</v>
      </c>
      <c r="C478" s="58" t="s">
        <v>106</v>
      </c>
      <c r="D478" s="59" t="s">
        <v>37</v>
      </c>
    </row>
    <row r="479" spans="1:4" x14ac:dyDescent="0.3">
      <c r="A479" s="56">
        <v>299</v>
      </c>
      <c r="B479" s="57">
        <v>1053</v>
      </c>
      <c r="C479" s="58" t="s">
        <v>106</v>
      </c>
      <c r="D479" s="59" t="s">
        <v>37</v>
      </c>
    </row>
    <row r="480" spans="1:4" x14ac:dyDescent="0.3">
      <c r="A480" s="56">
        <v>300</v>
      </c>
      <c r="B480" s="57">
        <v>1080</v>
      </c>
      <c r="C480" s="58" t="s">
        <v>107</v>
      </c>
      <c r="D480" s="59">
        <v>1</v>
      </c>
    </row>
    <row r="481" spans="1:4" x14ac:dyDescent="0.3">
      <c r="A481" s="56">
        <v>300</v>
      </c>
      <c r="B481" s="57">
        <v>1081</v>
      </c>
      <c r="C481" s="58" t="s">
        <v>107</v>
      </c>
      <c r="D481" s="59">
        <v>1</v>
      </c>
    </row>
    <row r="482" spans="1:4" x14ac:dyDescent="0.3">
      <c r="A482" s="56">
        <v>301</v>
      </c>
      <c r="B482" s="57">
        <v>1095</v>
      </c>
      <c r="C482" s="58" t="s">
        <v>108</v>
      </c>
      <c r="D482" s="59">
        <v>1</v>
      </c>
    </row>
    <row r="483" spans="1:4" x14ac:dyDescent="0.3">
      <c r="A483" s="56">
        <v>301</v>
      </c>
      <c r="B483" s="57">
        <v>1096</v>
      </c>
      <c r="C483" s="58" t="s">
        <v>108</v>
      </c>
      <c r="D483" s="59">
        <v>1</v>
      </c>
    </row>
    <row r="484" spans="1:4" x14ac:dyDescent="0.3">
      <c r="A484" s="56">
        <v>302</v>
      </c>
      <c r="B484" s="57">
        <v>1101</v>
      </c>
      <c r="C484" s="58" t="s">
        <v>109</v>
      </c>
      <c r="D484" s="59">
        <v>1</v>
      </c>
    </row>
    <row r="485" spans="1:4" x14ac:dyDescent="0.3">
      <c r="A485" s="56">
        <v>302</v>
      </c>
      <c r="B485" s="57">
        <v>1102</v>
      </c>
      <c r="C485" s="58" t="s">
        <v>109</v>
      </c>
      <c r="D485" s="59">
        <v>1</v>
      </c>
    </row>
    <row r="486" spans="1:4" x14ac:dyDescent="0.3">
      <c r="A486" s="56">
        <v>303</v>
      </c>
      <c r="B486" s="57">
        <v>1054</v>
      </c>
      <c r="C486" s="58" t="s">
        <v>106</v>
      </c>
      <c r="D486" s="59" t="s">
        <v>37</v>
      </c>
    </row>
    <row r="487" spans="1:4" x14ac:dyDescent="0.3">
      <c r="A487" s="56">
        <v>304</v>
      </c>
      <c r="B487" s="57">
        <v>1083</v>
      </c>
      <c r="C487" s="58" t="s">
        <v>106</v>
      </c>
      <c r="D487" s="59" t="s">
        <v>37</v>
      </c>
    </row>
    <row r="488" spans="1:4" x14ac:dyDescent="0.3">
      <c r="A488" s="56">
        <v>305</v>
      </c>
      <c r="B488" s="57">
        <v>1084</v>
      </c>
      <c r="C488" s="58" t="s">
        <v>110</v>
      </c>
      <c r="D488" s="59">
        <v>1</v>
      </c>
    </row>
    <row r="489" spans="1:4" x14ac:dyDescent="0.3">
      <c r="A489" s="56">
        <v>305</v>
      </c>
      <c r="B489" s="57">
        <v>1085</v>
      </c>
      <c r="C489" s="58" t="s">
        <v>110</v>
      </c>
      <c r="D489" s="59">
        <v>2</v>
      </c>
    </row>
    <row r="490" spans="1:4" x14ac:dyDescent="0.3">
      <c r="A490" s="56">
        <v>306</v>
      </c>
      <c r="B490" s="57">
        <v>1086</v>
      </c>
      <c r="C490" s="58" t="s">
        <v>110</v>
      </c>
      <c r="D490" s="59">
        <v>1</v>
      </c>
    </row>
    <row r="491" spans="1:4" x14ac:dyDescent="0.3">
      <c r="A491" s="56">
        <v>306</v>
      </c>
      <c r="B491" s="57">
        <v>1087</v>
      </c>
      <c r="C491" s="58" t="s">
        <v>110</v>
      </c>
      <c r="D491" s="59">
        <v>2</v>
      </c>
    </row>
    <row r="492" spans="1:4" x14ac:dyDescent="0.3">
      <c r="A492" s="56">
        <v>307</v>
      </c>
      <c r="B492" s="57">
        <v>1091</v>
      </c>
      <c r="C492" s="58" t="s">
        <v>110</v>
      </c>
      <c r="D492" s="59">
        <v>1</v>
      </c>
    </row>
    <row r="493" spans="1:4" x14ac:dyDescent="0.3">
      <c r="A493" s="56">
        <v>307</v>
      </c>
      <c r="B493" s="57">
        <v>1092</v>
      </c>
      <c r="C493" s="58" t="s">
        <v>110</v>
      </c>
      <c r="D493" s="59">
        <v>2</v>
      </c>
    </row>
    <row r="494" spans="1:4" x14ac:dyDescent="0.3">
      <c r="A494" s="56">
        <v>308</v>
      </c>
      <c r="B494" s="57">
        <v>1093</v>
      </c>
      <c r="C494" s="58" t="s">
        <v>110</v>
      </c>
      <c r="D494" s="59">
        <v>1</v>
      </c>
    </row>
    <row r="495" spans="1:4" x14ac:dyDescent="0.3">
      <c r="A495" s="56">
        <v>308</v>
      </c>
      <c r="B495" s="57">
        <v>1094</v>
      </c>
      <c r="C495" s="58" t="s">
        <v>110</v>
      </c>
      <c r="D495" s="59">
        <v>2</v>
      </c>
    </row>
    <row r="496" spans="1:4" x14ac:dyDescent="0.3">
      <c r="A496" s="56">
        <v>309</v>
      </c>
      <c r="B496" s="57">
        <v>1098</v>
      </c>
      <c r="C496" s="58" t="s">
        <v>111</v>
      </c>
      <c r="D496" s="59">
        <v>1</v>
      </c>
    </row>
    <row r="497" spans="1:4" x14ac:dyDescent="0.3">
      <c r="A497" s="56">
        <v>309</v>
      </c>
      <c r="B497" s="57">
        <v>1099</v>
      </c>
      <c r="C497" s="58" t="s">
        <v>111</v>
      </c>
      <c r="D497" s="59">
        <v>1</v>
      </c>
    </row>
    <row r="498" spans="1:4" x14ac:dyDescent="0.3">
      <c r="A498" s="56">
        <v>310</v>
      </c>
      <c r="B498" s="57">
        <v>1155</v>
      </c>
      <c r="C498" s="58" t="s">
        <v>112</v>
      </c>
      <c r="D498" s="59">
        <v>2</v>
      </c>
    </row>
    <row r="499" spans="1:4" x14ac:dyDescent="0.3">
      <c r="A499" s="56">
        <v>310</v>
      </c>
      <c r="B499" s="57">
        <v>1156</v>
      </c>
      <c r="C499" s="58" t="s">
        <v>112</v>
      </c>
      <c r="D499" s="59">
        <v>1</v>
      </c>
    </row>
    <row r="500" spans="1:4" x14ac:dyDescent="0.3">
      <c r="A500" s="56">
        <v>312</v>
      </c>
      <c r="B500" s="57">
        <v>1154</v>
      </c>
      <c r="C500" s="58" t="s">
        <v>113</v>
      </c>
      <c r="D500" s="59">
        <v>2</v>
      </c>
    </row>
    <row r="501" spans="1:4" x14ac:dyDescent="0.3">
      <c r="A501" s="56">
        <v>313</v>
      </c>
      <c r="B501" s="57">
        <v>1006</v>
      </c>
      <c r="C501" s="58" t="s">
        <v>114</v>
      </c>
      <c r="D501" s="59" t="s">
        <v>37</v>
      </c>
    </row>
    <row r="502" spans="1:4" x14ac:dyDescent="0.3">
      <c r="A502" s="56">
        <v>314</v>
      </c>
      <c r="B502" s="57">
        <v>104</v>
      </c>
      <c r="C502" s="58" t="s">
        <v>115</v>
      </c>
      <c r="D502" s="59" t="s">
        <v>275</v>
      </c>
    </row>
    <row r="503" spans="1:4" x14ac:dyDescent="0.3">
      <c r="A503" s="56">
        <v>315</v>
      </c>
      <c r="B503" s="57">
        <v>178</v>
      </c>
      <c r="C503" s="58" t="s">
        <v>116</v>
      </c>
      <c r="D503" s="59" t="s">
        <v>275</v>
      </c>
    </row>
    <row r="504" spans="1:4" x14ac:dyDescent="0.3">
      <c r="A504" s="56">
        <v>315</v>
      </c>
      <c r="B504" s="57">
        <v>227</v>
      </c>
      <c r="C504" s="58" t="s">
        <v>116</v>
      </c>
      <c r="D504" s="59" t="s">
        <v>275</v>
      </c>
    </row>
    <row r="505" spans="1:4" x14ac:dyDescent="0.3">
      <c r="A505" s="56">
        <v>316</v>
      </c>
      <c r="B505" s="57">
        <v>53</v>
      </c>
      <c r="C505" s="58" t="s">
        <v>117</v>
      </c>
      <c r="D505" s="59">
        <v>2</v>
      </c>
    </row>
    <row r="506" spans="1:4" x14ac:dyDescent="0.3">
      <c r="A506" s="56">
        <v>316</v>
      </c>
      <c r="B506" s="57">
        <v>198</v>
      </c>
      <c r="C506" s="58" t="s">
        <v>117</v>
      </c>
      <c r="D506" s="59">
        <v>1</v>
      </c>
    </row>
    <row r="507" spans="1:4" x14ac:dyDescent="0.3">
      <c r="A507" s="56">
        <v>317</v>
      </c>
      <c r="B507" s="57">
        <v>70</v>
      </c>
      <c r="C507" s="58" t="s">
        <v>117</v>
      </c>
      <c r="D507" s="59" t="s">
        <v>280</v>
      </c>
    </row>
    <row r="508" spans="1:4" x14ac:dyDescent="0.3">
      <c r="A508" s="56">
        <v>317</v>
      </c>
      <c r="B508" s="57">
        <v>183</v>
      </c>
      <c r="C508" s="58" t="s">
        <v>117</v>
      </c>
      <c r="D508" s="59" t="s">
        <v>281</v>
      </c>
    </row>
    <row r="509" spans="1:4" x14ac:dyDescent="0.3">
      <c r="A509" s="56">
        <v>318</v>
      </c>
      <c r="B509" s="57">
        <v>74</v>
      </c>
      <c r="C509" s="58" t="s">
        <v>117</v>
      </c>
      <c r="D509" s="59">
        <v>1</v>
      </c>
    </row>
    <row r="510" spans="1:4" x14ac:dyDescent="0.3">
      <c r="A510" s="56">
        <v>318</v>
      </c>
      <c r="B510" s="57">
        <v>180</v>
      </c>
      <c r="C510" s="58" t="s">
        <v>117</v>
      </c>
      <c r="D510" s="59">
        <v>1</v>
      </c>
    </row>
    <row r="511" spans="1:4" x14ac:dyDescent="0.3">
      <c r="A511" s="56">
        <v>319</v>
      </c>
      <c r="B511" s="57">
        <v>71</v>
      </c>
      <c r="C511" s="58" t="s">
        <v>118</v>
      </c>
      <c r="D511" s="59" t="s">
        <v>284</v>
      </c>
    </row>
    <row r="512" spans="1:4" x14ac:dyDescent="0.3">
      <c r="A512" s="56">
        <v>319</v>
      </c>
      <c r="B512" s="57">
        <v>183</v>
      </c>
      <c r="C512" s="58" t="s">
        <v>118</v>
      </c>
      <c r="D512" s="59" t="s">
        <v>282</v>
      </c>
    </row>
    <row r="513" spans="1:4" x14ac:dyDescent="0.3">
      <c r="A513" s="56">
        <v>320</v>
      </c>
      <c r="B513" s="57">
        <v>72</v>
      </c>
      <c r="C513" s="58" t="s">
        <v>117</v>
      </c>
      <c r="D513" s="59">
        <v>2</v>
      </c>
    </row>
    <row r="514" spans="1:4" x14ac:dyDescent="0.3">
      <c r="A514" s="56">
        <v>320</v>
      </c>
      <c r="B514" s="57">
        <v>184</v>
      </c>
      <c r="C514" s="58" t="s">
        <v>117</v>
      </c>
      <c r="D514" s="59">
        <v>1</v>
      </c>
    </row>
    <row r="515" spans="1:4" x14ac:dyDescent="0.3">
      <c r="A515" s="56">
        <v>321</v>
      </c>
      <c r="B515" s="57">
        <v>1004</v>
      </c>
      <c r="C515" s="58" t="s">
        <v>117</v>
      </c>
      <c r="D515" s="59">
        <v>1</v>
      </c>
    </row>
    <row r="516" spans="1:4" x14ac:dyDescent="0.3">
      <c r="A516" s="56">
        <v>321</v>
      </c>
      <c r="B516" s="57">
        <v>1005</v>
      </c>
      <c r="C516" s="58" t="s">
        <v>117</v>
      </c>
      <c r="D516" s="59">
        <v>1</v>
      </c>
    </row>
    <row r="517" spans="1:4" x14ac:dyDescent="0.3">
      <c r="A517" s="56">
        <v>322</v>
      </c>
      <c r="B517" s="57">
        <v>1073</v>
      </c>
      <c r="C517" s="58" t="s">
        <v>117</v>
      </c>
      <c r="D517" s="59">
        <v>1</v>
      </c>
    </row>
    <row r="518" spans="1:4" x14ac:dyDescent="0.3">
      <c r="A518" s="56">
        <v>322</v>
      </c>
      <c r="B518" s="57">
        <v>1074</v>
      </c>
      <c r="C518" s="58" t="s">
        <v>117</v>
      </c>
      <c r="D518" s="59">
        <v>1</v>
      </c>
    </row>
    <row r="519" spans="1:4" x14ac:dyDescent="0.3">
      <c r="A519" s="56">
        <v>323</v>
      </c>
      <c r="B519" s="57">
        <v>1284</v>
      </c>
      <c r="C519" s="58" t="s">
        <v>117</v>
      </c>
      <c r="D519" s="59">
        <v>1</v>
      </c>
    </row>
    <row r="520" spans="1:4" x14ac:dyDescent="0.3">
      <c r="A520" s="56">
        <v>323</v>
      </c>
      <c r="B520" s="57">
        <v>1285</v>
      </c>
      <c r="C520" s="58" t="s">
        <v>117</v>
      </c>
      <c r="D520" s="59" t="s">
        <v>283</v>
      </c>
    </row>
    <row r="521" spans="1:4" x14ac:dyDescent="0.3">
      <c r="A521" s="56">
        <v>324</v>
      </c>
      <c r="B521" s="57">
        <v>1007</v>
      </c>
      <c r="C521" s="58" t="s">
        <v>119</v>
      </c>
      <c r="D521" s="59">
        <v>1</v>
      </c>
    </row>
    <row r="522" spans="1:4" x14ac:dyDescent="0.3">
      <c r="A522" s="56">
        <v>325</v>
      </c>
      <c r="B522" s="57">
        <v>183</v>
      </c>
      <c r="C522" s="58" t="s">
        <v>120</v>
      </c>
      <c r="D522" s="59">
        <v>1</v>
      </c>
    </row>
    <row r="523" spans="1:4" x14ac:dyDescent="0.3">
      <c r="A523" s="56">
        <v>325</v>
      </c>
      <c r="B523" s="57">
        <v>186</v>
      </c>
      <c r="C523" s="58" t="s">
        <v>120</v>
      </c>
      <c r="D523" s="59">
        <v>1</v>
      </c>
    </row>
    <row r="524" spans="1:4" x14ac:dyDescent="0.3">
      <c r="A524" s="56">
        <v>325</v>
      </c>
      <c r="B524" s="57">
        <v>206</v>
      </c>
      <c r="C524" s="58" t="s">
        <v>120</v>
      </c>
      <c r="D524" s="59">
        <v>2</v>
      </c>
    </row>
    <row r="525" spans="1:4" x14ac:dyDescent="0.3">
      <c r="A525" s="56">
        <v>326</v>
      </c>
      <c r="B525" s="57">
        <v>184</v>
      </c>
      <c r="C525" s="58" t="s">
        <v>120</v>
      </c>
      <c r="D525" s="59">
        <v>1</v>
      </c>
    </row>
    <row r="526" spans="1:4" x14ac:dyDescent="0.3">
      <c r="A526" s="56">
        <v>326</v>
      </c>
      <c r="B526" s="57">
        <v>187</v>
      </c>
      <c r="C526" s="58" t="s">
        <v>120</v>
      </c>
      <c r="D526" s="59" t="s">
        <v>280</v>
      </c>
    </row>
    <row r="527" spans="1:4" x14ac:dyDescent="0.3">
      <c r="A527" s="56">
        <v>326</v>
      </c>
      <c r="B527" s="57">
        <v>210</v>
      </c>
      <c r="C527" s="58" t="s">
        <v>120</v>
      </c>
      <c r="D527" s="59" t="s">
        <v>280</v>
      </c>
    </row>
    <row r="528" spans="1:4" x14ac:dyDescent="0.3">
      <c r="A528" s="56">
        <v>327</v>
      </c>
      <c r="B528" s="57">
        <v>135</v>
      </c>
      <c r="C528" s="58" t="s">
        <v>120</v>
      </c>
      <c r="D528" s="59">
        <v>1</v>
      </c>
    </row>
    <row r="529" spans="1:4" x14ac:dyDescent="0.3">
      <c r="A529" s="56">
        <v>327</v>
      </c>
      <c r="B529" s="57">
        <v>198</v>
      </c>
      <c r="C529" s="58" t="s">
        <v>120</v>
      </c>
      <c r="D529" s="59">
        <v>1</v>
      </c>
    </row>
    <row r="530" spans="1:4" x14ac:dyDescent="0.3">
      <c r="A530" s="56">
        <v>327</v>
      </c>
      <c r="B530" s="57">
        <v>222</v>
      </c>
      <c r="C530" s="58" t="s">
        <v>120</v>
      </c>
      <c r="D530" s="59">
        <v>2</v>
      </c>
    </row>
    <row r="531" spans="1:4" x14ac:dyDescent="0.3">
      <c r="A531" s="56">
        <v>328</v>
      </c>
      <c r="B531" s="57">
        <v>1022</v>
      </c>
      <c r="C531" s="58" t="s">
        <v>120</v>
      </c>
      <c r="D531" s="59">
        <v>1</v>
      </c>
    </row>
    <row r="532" spans="1:4" x14ac:dyDescent="0.3">
      <c r="A532" s="56">
        <v>328</v>
      </c>
      <c r="B532" s="57">
        <v>1023</v>
      </c>
      <c r="C532" s="58" t="s">
        <v>120</v>
      </c>
      <c r="D532" s="59">
        <v>2</v>
      </c>
    </row>
    <row r="533" spans="1:4" x14ac:dyDescent="0.3">
      <c r="A533" s="56">
        <v>328</v>
      </c>
      <c r="B533" s="57">
        <v>1024</v>
      </c>
      <c r="C533" s="58" t="s">
        <v>120</v>
      </c>
      <c r="D533" s="59">
        <v>1</v>
      </c>
    </row>
    <row r="534" spans="1:4" x14ac:dyDescent="0.3">
      <c r="A534" s="56">
        <v>329</v>
      </c>
      <c r="B534" s="57">
        <v>1027</v>
      </c>
      <c r="C534" s="58" t="s">
        <v>120</v>
      </c>
      <c r="D534" s="59">
        <v>1</v>
      </c>
    </row>
    <row r="535" spans="1:4" x14ac:dyDescent="0.3">
      <c r="A535" s="56">
        <v>329</v>
      </c>
      <c r="B535" s="57">
        <v>1028</v>
      </c>
      <c r="C535" s="58" t="s">
        <v>120</v>
      </c>
      <c r="D535" s="59">
        <v>2</v>
      </c>
    </row>
    <row r="536" spans="1:4" x14ac:dyDescent="0.3">
      <c r="A536" s="56">
        <v>329</v>
      </c>
      <c r="B536" s="57">
        <v>1029</v>
      </c>
      <c r="C536" s="58" t="s">
        <v>120</v>
      </c>
      <c r="D536" s="59">
        <v>1</v>
      </c>
    </row>
    <row r="537" spans="1:4" x14ac:dyDescent="0.3">
      <c r="A537" s="56">
        <v>330</v>
      </c>
      <c r="B537" s="57">
        <v>1075</v>
      </c>
      <c r="C537" s="58" t="s">
        <v>120</v>
      </c>
      <c r="D537" s="59">
        <v>2</v>
      </c>
    </row>
    <row r="538" spans="1:4" x14ac:dyDescent="0.3">
      <c r="A538" s="56">
        <v>330</v>
      </c>
      <c r="B538" s="57">
        <v>1076</v>
      </c>
      <c r="C538" s="58" t="s">
        <v>120</v>
      </c>
      <c r="D538" s="59">
        <v>1</v>
      </c>
    </row>
    <row r="539" spans="1:4" x14ac:dyDescent="0.3">
      <c r="A539" s="56">
        <v>330</v>
      </c>
      <c r="B539" s="57">
        <v>1077</v>
      </c>
      <c r="C539" s="58" t="s">
        <v>120</v>
      </c>
      <c r="D539" s="59">
        <v>2</v>
      </c>
    </row>
    <row r="540" spans="1:4" x14ac:dyDescent="0.3">
      <c r="A540" s="56">
        <v>331</v>
      </c>
      <c r="B540" s="57">
        <v>1167</v>
      </c>
      <c r="C540" s="58" t="s">
        <v>120</v>
      </c>
      <c r="D540" s="59">
        <v>1</v>
      </c>
    </row>
    <row r="541" spans="1:4" x14ac:dyDescent="0.3">
      <c r="A541" s="56">
        <v>331</v>
      </c>
      <c r="B541" s="57">
        <v>1168</v>
      </c>
      <c r="C541" s="58" t="s">
        <v>120</v>
      </c>
      <c r="D541" s="59">
        <v>1</v>
      </c>
    </row>
    <row r="542" spans="1:4" x14ac:dyDescent="0.3">
      <c r="A542" s="56">
        <v>331</v>
      </c>
      <c r="B542" s="57">
        <v>1169</v>
      </c>
      <c r="C542" s="58" t="s">
        <v>120</v>
      </c>
      <c r="D542" s="59">
        <v>2</v>
      </c>
    </row>
    <row r="543" spans="1:4" x14ac:dyDescent="0.3">
      <c r="A543" s="56">
        <v>332</v>
      </c>
      <c r="B543" s="57">
        <v>1235</v>
      </c>
      <c r="C543" s="58" t="s">
        <v>120</v>
      </c>
      <c r="D543" s="59" t="s">
        <v>275</v>
      </c>
    </row>
    <row r="544" spans="1:4" x14ac:dyDescent="0.3">
      <c r="A544" s="56">
        <v>332</v>
      </c>
      <c r="B544" s="57">
        <v>1236</v>
      </c>
      <c r="C544" s="58" t="s">
        <v>120</v>
      </c>
      <c r="D544" s="59" t="s">
        <v>275</v>
      </c>
    </row>
    <row r="545" spans="1:4" x14ac:dyDescent="0.3">
      <c r="A545" s="56">
        <v>332</v>
      </c>
      <c r="B545" s="57">
        <v>1237</v>
      </c>
      <c r="C545" s="58" t="s">
        <v>120</v>
      </c>
      <c r="D545" s="59" t="s">
        <v>275</v>
      </c>
    </row>
    <row r="546" spans="1:4" x14ac:dyDescent="0.3">
      <c r="A546" s="56">
        <v>334</v>
      </c>
      <c r="B546" s="57">
        <v>1131</v>
      </c>
      <c r="C546" s="58" t="s">
        <v>121</v>
      </c>
      <c r="D546" s="59">
        <v>1</v>
      </c>
    </row>
    <row r="547" spans="1:4" x14ac:dyDescent="0.3">
      <c r="A547" s="56">
        <v>334</v>
      </c>
      <c r="B547" s="57">
        <v>1132</v>
      </c>
      <c r="C547" s="58" t="s">
        <v>121</v>
      </c>
      <c r="D547" s="59">
        <v>1</v>
      </c>
    </row>
    <row r="548" spans="1:4" x14ac:dyDescent="0.3">
      <c r="A548" s="56">
        <v>334</v>
      </c>
      <c r="B548" s="57">
        <v>1133</v>
      </c>
      <c r="C548" s="58" t="s">
        <v>121</v>
      </c>
      <c r="D548" s="59">
        <v>2</v>
      </c>
    </row>
    <row r="549" spans="1:4" x14ac:dyDescent="0.3">
      <c r="A549" s="56">
        <v>335</v>
      </c>
      <c r="B549" s="57">
        <v>18</v>
      </c>
      <c r="C549" s="58" t="s">
        <v>122</v>
      </c>
      <c r="D549" s="59">
        <v>1</v>
      </c>
    </row>
    <row r="550" spans="1:4" x14ac:dyDescent="0.3">
      <c r="A550" s="56">
        <v>336</v>
      </c>
      <c r="B550" s="57">
        <v>20</v>
      </c>
      <c r="C550" s="58" t="s">
        <v>123</v>
      </c>
      <c r="D550" s="59" t="s">
        <v>37</v>
      </c>
    </row>
    <row r="551" spans="1:4" x14ac:dyDescent="0.3">
      <c r="A551" s="56">
        <v>337</v>
      </c>
      <c r="B551" s="57">
        <v>82</v>
      </c>
      <c r="C551" s="58" t="s">
        <v>123</v>
      </c>
      <c r="D551" s="59" t="s">
        <v>37</v>
      </c>
    </row>
    <row r="552" spans="1:4" x14ac:dyDescent="0.3">
      <c r="A552" s="56">
        <v>338</v>
      </c>
      <c r="B552" s="57">
        <v>1365</v>
      </c>
      <c r="C552" s="58" t="s">
        <v>124</v>
      </c>
      <c r="D552" s="59">
        <v>2</v>
      </c>
    </row>
    <row r="553" spans="1:4" x14ac:dyDescent="0.3">
      <c r="A553" s="56">
        <v>338</v>
      </c>
      <c r="B553" s="57">
        <v>1366</v>
      </c>
      <c r="C553" s="58" t="s">
        <v>124</v>
      </c>
      <c r="D553" s="59">
        <v>1</v>
      </c>
    </row>
    <row r="554" spans="1:4" x14ac:dyDescent="0.3">
      <c r="A554" s="56">
        <v>339</v>
      </c>
      <c r="B554" s="57">
        <v>1025</v>
      </c>
      <c r="C554" s="58" t="s">
        <v>125</v>
      </c>
      <c r="D554" s="59" t="s">
        <v>37</v>
      </c>
    </row>
    <row r="555" spans="1:4" x14ac:dyDescent="0.3">
      <c r="A555" s="56">
        <v>340</v>
      </c>
      <c r="B555" s="57">
        <v>1030</v>
      </c>
      <c r="C555" s="58" t="s">
        <v>125</v>
      </c>
      <c r="D555" s="59" t="s">
        <v>37</v>
      </c>
    </row>
    <row r="556" spans="1:4" x14ac:dyDescent="0.3">
      <c r="A556" s="56">
        <v>341</v>
      </c>
      <c r="B556" s="57">
        <v>1032</v>
      </c>
      <c r="C556" s="58" t="s">
        <v>125</v>
      </c>
      <c r="D556" s="59" t="s">
        <v>37</v>
      </c>
    </row>
    <row r="557" spans="1:4" x14ac:dyDescent="0.3">
      <c r="A557" s="56">
        <v>342</v>
      </c>
      <c r="B557" s="57">
        <v>1123</v>
      </c>
      <c r="C557" s="58" t="s">
        <v>126</v>
      </c>
      <c r="D557" s="59">
        <v>2</v>
      </c>
    </row>
    <row r="558" spans="1:4" x14ac:dyDescent="0.3">
      <c r="A558" s="56">
        <v>343</v>
      </c>
      <c r="B558" s="57">
        <v>1134</v>
      </c>
      <c r="C558" s="58" t="s">
        <v>127</v>
      </c>
      <c r="D558" s="59">
        <v>2</v>
      </c>
    </row>
    <row r="559" spans="1:4" x14ac:dyDescent="0.3">
      <c r="A559" s="56">
        <v>344</v>
      </c>
      <c r="B559" s="57">
        <v>1135</v>
      </c>
      <c r="C559" s="58" t="s">
        <v>128</v>
      </c>
      <c r="D559" s="59">
        <v>1</v>
      </c>
    </row>
    <row r="560" spans="1:4" x14ac:dyDescent="0.3">
      <c r="A560" s="56">
        <v>344</v>
      </c>
      <c r="B560" s="57">
        <v>1136</v>
      </c>
      <c r="C560" s="58" t="s">
        <v>128</v>
      </c>
      <c r="D560" s="59" t="s">
        <v>37</v>
      </c>
    </row>
    <row r="561" spans="1:4" x14ac:dyDescent="0.3">
      <c r="A561" s="56">
        <v>344</v>
      </c>
      <c r="B561" s="57">
        <v>1137</v>
      </c>
      <c r="C561" s="58" t="s">
        <v>128</v>
      </c>
      <c r="D561" s="59">
        <v>2</v>
      </c>
    </row>
    <row r="562" spans="1:4" x14ac:dyDescent="0.3">
      <c r="A562" s="56">
        <v>345</v>
      </c>
      <c r="B562" s="57">
        <v>1138</v>
      </c>
      <c r="C562" s="58" t="s">
        <v>129</v>
      </c>
      <c r="D562" s="59">
        <v>2</v>
      </c>
    </row>
    <row r="563" spans="1:4" x14ac:dyDescent="0.3">
      <c r="A563" s="56">
        <v>346</v>
      </c>
      <c r="B563" s="57">
        <v>1130</v>
      </c>
      <c r="C563" s="58" t="s">
        <v>130</v>
      </c>
      <c r="D563" s="59" t="s">
        <v>277</v>
      </c>
    </row>
    <row r="564" spans="1:4" x14ac:dyDescent="0.3">
      <c r="A564" s="56">
        <v>347</v>
      </c>
      <c r="B564" s="57">
        <v>48</v>
      </c>
      <c r="C564" s="58" t="s">
        <v>131</v>
      </c>
      <c r="D564" s="59" t="s">
        <v>37</v>
      </c>
    </row>
    <row r="565" spans="1:4" x14ac:dyDescent="0.3">
      <c r="A565" s="56">
        <v>348</v>
      </c>
      <c r="B565" s="57">
        <v>49</v>
      </c>
      <c r="C565" s="58" t="s">
        <v>131</v>
      </c>
      <c r="D565" s="59" t="s">
        <v>37</v>
      </c>
    </row>
    <row r="566" spans="1:4" x14ac:dyDescent="0.3">
      <c r="A566" s="56">
        <v>349</v>
      </c>
      <c r="B566" s="57">
        <v>50</v>
      </c>
      <c r="C566" s="58" t="s">
        <v>75</v>
      </c>
      <c r="D566" s="59">
        <v>1</v>
      </c>
    </row>
    <row r="567" spans="1:4" x14ac:dyDescent="0.3">
      <c r="A567" s="56">
        <v>349</v>
      </c>
      <c r="B567" s="57">
        <v>222</v>
      </c>
      <c r="C567" s="58" t="s">
        <v>75</v>
      </c>
      <c r="D567" s="59">
        <v>2</v>
      </c>
    </row>
    <row r="568" spans="1:4" x14ac:dyDescent="0.3">
      <c r="A568" s="56">
        <v>350</v>
      </c>
      <c r="B568" s="57">
        <v>1047</v>
      </c>
      <c r="C568" s="58" t="s">
        <v>132</v>
      </c>
      <c r="D568" s="59" t="s">
        <v>37</v>
      </c>
    </row>
    <row r="569" spans="1:4" x14ac:dyDescent="0.3">
      <c r="A569" s="56">
        <v>351</v>
      </c>
      <c r="B569" s="57">
        <v>1082</v>
      </c>
      <c r="C569" s="58" t="s">
        <v>133</v>
      </c>
      <c r="D569" s="59">
        <v>1</v>
      </c>
    </row>
    <row r="570" spans="1:4" x14ac:dyDescent="0.3">
      <c r="A570" s="56">
        <v>352</v>
      </c>
      <c r="B570" s="57">
        <v>1097</v>
      </c>
      <c r="C570" s="58" t="s">
        <v>134</v>
      </c>
      <c r="D570" s="59">
        <v>1</v>
      </c>
    </row>
    <row r="571" spans="1:4" x14ac:dyDescent="0.3">
      <c r="A571" s="56">
        <v>353</v>
      </c>
      <c r="B571" s="57">
        <v>1103</v>
      </c>
      <c r="C571" s="58" t="s">
        <v>135</v>
      </c>
      <c r="D571" s="59">
        <v>1</v>
      </c>
    </row>
    <row r="572" spans="1:4" x14ac:dyDescent="0.3">
      <c r="A572" s="56">
        <v>354</v>
      </c>
      <c r="B572" s="57">
        <v>64</v>
      </c>
      <c r="C572" s="58" t="s">
        <v>51</v>
      </c>
      <c r="D572" s="59" t="s">
        <v>275</v>
      </c>
    </row>
    <row r="573" spans="1:4" x14ac:dyDescent="0.3">
      <c r="A573" s="56">
        <v>355</v>
      </c>
      <c r="B573" s="57">
        <v>1392</v>
      </c>
      <c r="C573" s="58" t="s">
        <v>136</v>
      </c>
      <c r="D573" s="59">
        <v>1</v>
      </c>
    </row>
    <row r="574" spans="1:4" x14ac:dyDescent="0.3">
      <c r="A574" s="56">
        <v>355</v>
      </c>
      <c r="B574" s="57">
        <v>1393</v>
      </c>
      <c r="C574" s="58" t="s">
        <v>136</v>
      </c>
      <c r="D574" s="59">
        <v>1</v>
      </c>
    </row>
    <row r="575" spans="1:4" x14ac:dyDescent="0.3">
      <c r="A575" s="56">
        <v>357</v>
      </c>
      <c r="B575" s="57">
        <v>1200</v>
      </c>
      <c r="C575" s="58" t="s">
        <v>137</v>
      </c>
      <c r="D575" s="59" t="s">
        <v>275</v>
      </c>
    </row>
    <row r="576" spans="1:4" x14ac:dyDescent="0.3">
      <c r="A576" s="56">
        <v>357</v>
      </c>
      <c r="B576" s="57">
        <v>1201</v>
      </c>
      <c r="C576" s="58" t="s">
        <v>137</v>
      </c>
      <c r="D576" s="59" t="s">
        <v>275</v>
      </c>
    </row>
    <row r="577" spans="1:4" x14ac:dyDescent="0.3">
      <c r="A577" s="56">
        <v>358</v>
      </c>
      <c r="B577" s="57">
        <v>1202</v>
      </c>
      <c r="C577" s="58" t="s">
        <v>137</v>
      </c>
      <c r="D577" s="59" t="s">
        <v>275</v>
      </c>
    </row>
    <row r="578" spans="1:4" x14ac:dyDescent="0.3">
      <c r="A578" s="56">
        <v>358</v>
      </c>
      <c r="B578" s="57">
        <v>1203</v>
      </c>
      <c r="C578" s="58" t="s">
        <v>137</v>
      </c>
      <c r="D578" s="59" t="s">
        <v>275</v>
      </c>
    </row>
    <row r="579" spans="1:4" x14ac:dyDescent="0.3">
      <c r="A579" s="56">
        <v>359</v>
      </c>
      <c r="B579" s="57">
        <v>1204</v>
      </c>
      <c r="C579" s="58" t="s">
        <v>137</v>
      </c>
      <c r="D579" s="59" t="s">
        <v>275</v>
      </c>
    </row>
    <row r="580" spans="1:4" x14ac:dyDescent="0.3">
      <c r="A580" s="56">
        <v>359</v>
      </c>
      <c r="B580" s="57">
        <v>1205</v>
      </c>
      <c r="C580" s="58" t="s">
        <v>137</v>
      </c>
      <c r="D580" s="59" t="s">
        <v>275</v>
      </c>
    </row>
    <row r="581" spans="1:4" x14ac:dyDescent="0.3">
      <c r="A581" s="56">
        <v>360</v>
      </c>
      <c r="B581" s="57">
        <v>1206</v>
      </c>
      <c r="C581" s="58" t="s">
        <v>137</v>
      </c>
      <c r="D581" s="59" t="s">
        <v>275</v>
      </c>
    </row>
    <row r="582" spans="1:4" x14ac:dyDescent="0.3">
      <c r="A582" s="56">
        <v>360</v>
      </c>
      <c r="B582" s="57">
        <v>1207</v>
      </c>
      <c r="C582" s="58" t="s">
        <v>137</v>
      </c>
      <c r="D582" s="59" t="s">
        <v>275</v>
      </c>
    </row>
    <row r="583" spans="1:4" x14ac:dyDescent="0.3">
      <c r="A583" s="56">
        <v>361</v>
      </c>
      <c r="B583" s="57">
        <v>1208</v>
      </c>
      <c r="C583" s="58" t="s">
        <v>137</v>
      </c>
      <c r="D583" s="59" t="s">
        <v>275</v>
      </c>
    </row>
    <row r="584" spans="1:4" x14ac:dyDescent="0.3">
      <c r="A584" s="56">
        <v>361</v>
      </c>
      <c r="B584" s="57">
        <v>1209</v>
      </c>
      <c r="C584" s="58" t="s">
        <v>137</v>
      </c>
      <c r="D584" s="59" t="s">
        <v>275</v>
      </c>
    </row>
    <row r="585" spans="1:4" x14ac:dyDescent="0.3">
      <c r="A585" s="56">
        <v>362</v>
      </c>
      <c r="B585" s="57">
        <v>1210</v>
      </c>
      <c r="C585" s="58" t="s">
        <v>137</v>
      </c>
      <c r="D585" s="59" t="s">
        <v>275</v>
      </c>
    </row>
    <row r="586" spans="1:4" x14ac:dyDescent="0.3">
      <c r="A586" s="56">
        <v>362</v>
      </c>
      <c r="B586" s="57">
        <v>1211</v>
      </c>
      <c r="C586" s="58" t="s">
        <v>137</v>
      </c>
      <c r="D586" s="59" t="s">
        <v>275</v>
      </c>
    </row>
    <row r="587" spans="1:4" x14ac:dyDescent="0.3">
      <c r="A587" s="56">
        <v>363</v>
      </c>
      <c r="B587" s="57">
        <v>1212</v>
      </c>
      <c r="C587" s="58" t="s">
        <v>137</v>
      </c>
      <c r="D587" s="59" t="s">
        <v>275</v>
      </c>
    </row>
    <row r="588" spans="1:4" x14ac:dyDescent="0.3">
      <c r="A588" s="56">
        <v>363</v>
      </c>
      <c r="B588" s="57">
        <v>1213</v>
      </c>
      <c r="C588" s="58" t="s">
        <v>137</v>
      </c>
      <c r="D588" s="59" t="s">
        <v>275</v>
      </c>
    </row>
    <row r="589" spans="1:4" x14ac:dyDescent="0.3">
      <c r="A589" s="56">
        <v>364</v>
      </c>
      <c r="B589" s="57">
        <v>1214</v>
      </c>
      <c r="C589" s="58" t="s">
        <v>137</v>
      </c>
      <c r="D589" s="59" t="s">
        <v>275</v>
      </c>
    </row>
    <row r="590" spans="1:4" x14ac:dyDescent="0.3">
      <c r="A590" s="56">
        <v>364</v>
      </c>
      <c r="B590" s="57">
        <v>1215</v>
      </c>
      <c r="C590" s="58" t="s">
        <v>137</v>
      </c>
      <c r="D590" s="59" t="s">
        <v>275</v>
      </c>
    </row>
    <row r="591" spans="1:4" x14ac:dyDescent="0.3">
      <c r="A591" s="56">
        <v>365</v>
      </c>
      <c r="B591" s="57">
        <v>1216</v>
      </c>
      <c r="C591" s="58" t="s">
        <v>137</v>
      </c>
      <c r="D591" s="59" t="s">
        <v>275</v>
      </c>
    </row>
    <row r="592" spans="1:4" x14ac:dyDescent="0.3">
      <c r="A592" s="56">
        <v>365</v>
      </c>
      <c r="B592" s="57">
        <v>1217</v>
      </c>
      <c r="C592" s="58" t="s">
        <v>137</v>
      </c>
      <c r="D592" s="59" t="s">
        <v>275</v>
      </c>
    </row>
    <row r="593" spans="1:4" x14ac:dyDescent="0.3">
      <c r="A593" s="56">
        <v>366</v>
      </c>
      <c r="B593" s="57">
        <v>1218</v>
      </c>
      <c r="C593" s="58" t="s">
        <v>137</v>
      </c>
      <c r="D593" s="59" t="s">
        <v>275</v>
      </c>
    </row>
    <row r="594" spans="1:4" x14ac:dyDescent="0.3">
      <c r="A594" s="56">
        <v>366</v>
      </c>
      <c r="B594" s="57">
        <v>1219</v>
      </c>
      <c r="C594" s="58" t="s">
        <v>137</v>
      </c>
      <c r="D594" s="59" t="s">
        <v>275</v>
      </c>
    </row>
    <row r="595" spans="1:4" x14ac:dyDescent="0.3">
      <c r="A595" s="56">
        <v>367</v>
      </c>
      <c r="B595" s="57">
        <v>1220</v>
      </c>
      <c r="C595" s="58" t="s">
        <v>137</v>
      </c>
      <c r="D595" s="59" t="s">
        <v>275</v>
      </c>
    </row>
    <row r="596" spans="1:4" x14ac:dyDescent="0.3">
      <c r="A596" s="56">
        <v>367</v>
      </c>
      <c r="B596" s="57">
        <v>1221</v>
      </c>
      <c r="C596" s="58" t="s">
        <v>137</v>
      </c>
      <c r="D596" s="59" t="s">
        <v>275</v>
      </c>
    </row>
    <row r="597" spans="1:4" x14ac:dyDescent="0.3">
      <c r="A597" s="56">
        <v>368</v>
      </c>
      <c r="B597" s="57">
        <v>1222</v>
      </c>
      <c r="C597" s="58" t="s">
        <v>137</v>
      </c>
      <c r="D597" s="59" t="s">
        <v>275</v>
      </c>
    </row>
    <row r="598" spans="1:4" x14ac:dyDescent="0.3">
      <c r="A598" s="56">
        <v>368</v>
      </c>
      <c r="B598" s="57">
        <v>1223</v>
      </c>
      <c r="C598" s="58" t="s">
        <v>137</v>
      </c>
      <c r="D598" s="59" t="s">
        <v>275</v>
      </c>
    </row>
    <row r="599" spans="1:4" x14ac:dyDescent="0.3">
      <c r="A599" s="56">
        <v>369</v>
      </c>
      <c r="B599" s="57">
        <v>1224</v>
      </c>
      <c r="C599" s="58" t="s">
        <v>137</v>
      </c>
      <c r="D599" s="59" t="s">
        <v>275</v>
      </c>
    </row>
    <row r="600" spans="1:4" x14ac:dyDescent="0.3">
      <c r="A600" s="56">
        <v>369</v>
      </c>
      <c r="B600" s="57">
        <v>1225</v>
      </c>
      <c r="C600" s="58" t="s">
        <v>137</v>
      </c>
      <c r="D600" s="59" t="s">
        <v>275</v>
      </c>
    </row>
    <row r="601" spans="1:4" x14ac:dyDescent="0.3">
      <c r="A601" s="56">
        <v>370</v>
      </c>
      <c r="B601" s="57">
        <v>1226</v>
      </c>
      <c r="C601" s="58" t="s">
        <v>137</v>
      </c>
      <c r="D601" s="59" t="s">
        <v>275</v>
      </c>
    </row>
    <row r="602" spans="1:4" x14ac:dyDescent="0.3">
      <c r="A602" s="56">
        <v>370</v>
      </c>
      <c r="B602" s="57">
        <v>1227</v>
      </c>
      <c r="C602" s="58" t="s">
        <v>137</v>
      </c>
      <c r="D602" s="59" t="s">
        <v>275</v>
      </c>
    </row>
    <row r="603" spans="1:4" x14ac:dyDescent="0.3">
      <c r="A603" s="56">
        <v>371</v>
      </c>
      <c r="B603" s="57">
        <v>1228</v>
      </c>
      <c r="C603" s="58" t="s">
        <v>137</v>
      </c>
      <c r="D603" s="59" t="s">
        <v>275</v>
      </c>
    </row>
    <row r="604" spans="1:4" x14ac:dyDescent="0.3">
      <c r="A604" s="56">
        <v>371</v>
      </c>
      <c r="B604" s="57">
        <v>1229</v>
      </c>
      <c r="C604" s="58" t="s">
        <v>137</v>
      </c>
      <c r="D604" s="59" t="s">
        <v>275</v>
      </c>
    </row>
    <row r="605" spans="1:4" x14ac:dyDescent="0.3">
      <c r="A605" s="56">
        <v>372</v>
      </c>
      <c r="B605" s="57">
        <v>1180</v>
      </c>
      <c r="C605" s="58" t="s">
        <v>117</v>
      </c>
      <c r="D605" s="59">
        <v>1</v>
      </c>
    </row>
    <row r="606" spans="1:4" x14ac:dyDescent="0.3">
      <c r="A606" s="56">
        <v>372</v>
      </c>
      <c r="B606" s="57">
        <v>1181</v>
      </c>
      <c r="C606" s="58" t="s">
        <v>117</v>
      </c>
      <c r="D606" s="59">
        <v>1</v>
      </c>
    </row>
    <row r="607" spans="1:4" x14ac:dyDescent="0.3">
      <c r="A607" s="56">
        <v>373</v>
      </c>
      <c r="B607" s="57">
        <v>31</v>
      </c>
      <c r="C607" s="58" t="s">
        <v>63</v>
      </c>
      <c r="D607" s="59">
        <v>1</v>
      </c>
    </row>
    <row r="608" spans="1:4" x14ac:dyDescent="0.3">
      <c r="A608" s="56">
        <v>373</v>
      </c>
      <c r="B608" s="57">
        <v>213</v>
      </c>
      <c r="C608" s="58" t="s">
        <v>63</v>
      </c>
      <c r="D608" s="59">
        <v>2</v>
      </c>
    </row>
    <row r="609" spans="1:4" x14ac:dyDescent="0.3">
      <c r="A609" s="56">
        <v>374</v>
      </c>
      <c r="B609" s="57">
        <v>30</v>
      </c>
      <c r="C609" s="58" t="s">
        <v>63</v>
      </c>
      <c r="D609" s="59">
        <v>1</v>
      </c>
    </row>
    <row r="610" spans="1:4" x14ac:dyDescent="0.3">
      <c r="A610" s="56">
        <v>374</v>
      </c>
      <c r="B610" s="57">
        <v>214</v>
      </c>
      <c r="C610" s="58" t="s">
        <v>63</v>
      </c>
      <c r="D610" s="59">
        <v>2</v>
      </c>
    </row>
    <row r="611" spans="1:4" x14ac:dyDescent="0.3">
      <c r="A611" s="56">
        <v>375</v>
      </c>
      <c r="B611" s="57">
        <v>32</v>
      </c>
      <c r="C611" s="58" t="s">
        <v>63</v>
      </c>
      <c r="D611" s="59">
        <v>1</v>
      </c>
    </row>
    <row r="612" spans="1:4" x14ac:dyDescent="0.3">
      <c r="A612" s="56">
        <v>375</v>
      </c>
      <c r="B612" s="57">
        <v>215</v>
      </c>
      <c r="C612" s="58" t="s">
        <v>63</v>
      </c>
      <c r="D612" s="59">
        <v>2</v>
      </c>
    </row>
    <row r="613" spans="1:4" x14ac:dyDescent="0.3">
      <c r="A613" s="56">
        <v>376</v>
      </c>
      <c r="B613" s="57">
        <v>34</v>
      </c>
      <c r="C613" s="58" t="s">
        <v>63</v>
      </c>
      <c r="D613" s="59">
        <v>1</v>
      </c>
    </row>
    <row r="614" spans="1:4" x14ac:dyDescent="0.3">
      <c r="A614" s="56">
        <v>376</v>
      </c>
      <c r="B614" s="57">
        <v>216</v>
      </c>
      <c r="C614" s="58" t="s">
        <v>63</v>
      </c>
      <c r="D614" s="59">
        <v>2</v>
      </c>
    </row>
    <row r="615" spans="1:4" x14ac:dyDescent="0.3">
      <c r="A615" s="56">
        <v>377</v>
      </c>
      <c r="B615" s="57">
        <v>35</v>
      </c>
      <c r="C615" s="58" t="s">
        <v>63</v>
      </c>
      <c r="D615" s="59">
        <v>1</v>
      </c>
    </row>
    <row r="616" spans="1:4" x14ac:dyDescent="0.3">
      <c r="A616" s="56">
        <v>377</v>
      </c>
      <c r="B616" s="57">
        <v>217</v>
      </c>
      <c r="C616" s="58" t="s">
        <v>63</v>
      </c>
      <c r="D616" s="59">
        <v>2</v>
      </c>
    </row>
    <row r="617" spans="1:4" x14ac:dyDescent="0.3">
      <c r="A617" s="56">
        <v>378</v>
      </c>
      <c r="B617" s="57">
        <v>36</v>
      </c>
      <c r="C617" s="58" t="s">
        <v>63</v>
      </c>
      <c r="D617" s="59">
        <v>1</v>
      </c>
    </row>
    <row r="618" spans="1:4" x14ac:dyDescent="0.3">
      <c r="A618" s="56">
        <v>378</v>
      </c>
      <c r="B618" s="57">
        <v>218</v>
      </c>
      <c r="C618" s="58" t="s">
        <v>63</v>
      </c>
      <c r="D618" s="59">
        <v>2</v>
      </c>
    </row>
    <row r="619" spans="1:4" x14ac:dyDescent="0.3">
      <c r="A619" s="56">
        <v>380</v>
      </c>
      <c r="B619" s="57">
        <v>37</v>
      </c>
      <c r="C619" s="58" t="s">
        <v>63</v>
      </c>
      <c r="D619" s="59">
        <v>1</v>
      </c>
    </row>
    <row r="620" spans="1:4" x14ac:dyDescent="0.3">
      <c r="A620" s="56">
        <v>380</v>
      </c>
      <c r="B620" s="57">
        <v>220</v>
      </c>
      <c r="C620" s="58" t="s">
        <v>63</v>
      </c>
      <c r="D620" s="59">
        <v>2</v>
      </c>
    </row>
    <row r="621" spans="1:4" x14ac:dyDescent="0.3">
      <c r="A621" s="56">
        <v>381</v>
      </c>
      <c r="B621" s="57">
        <v>1170</v>
      </c>
      <c r="C621" s="58" t="s">
        <v>63</v>
      </c>
      <c r="D621" s="59">
        <v>2</v>
      </c>
    </row>
    <row r="622" spans="1:4" x14ac:dyDescent="0.3">
      <c r="A622" s="56">
        <v>381</v>
      </c>
      <c r="B622" s="57">
        <v>1171</v>
      </c>
      <c r="C622" s="58" t="s">
        <v>63</v>
      </c>
      <c r="D622" s="59">
        <v>1</v>
      </c>
    </row>
    <row r="623" spans="1:4" x14ac:dyDescent="0.3">
      <c r="A623" s="56">
        <v>382</v>
      </c>
      <c r="B623" s="57">
        <v>1172</v>
      </c>
      <c r="C623" s="58" t="s">
        <v>63</v>
      </c>
      <c r="D623" s="59">
        <v>2</v>
      </c>
    </row>
    <row r="624" spans="1:4" x14ac:dyDescent="0.3">
      <c r="A624" s="56">
        <v>382</v>
      </c>
      <c r="B624" s="57">
        <v>1173</v>
      </c>
      <c r="C624" s="58" t="s">
        <v>63</v>
      </c>
      <c r="D624" s="59">
        <v>1</v>
      </c>
    </row>
    <row r="625" spans="1:4" x14ac:dyDescent="0.3">
      <c r="A625" s="56">
        <v>384</v>
      </c>
      <c r="B625" s="57">
        <v>1185</v>
      </c>
      <c r="C625" s="58" t="s">
        <v>75</v>
      </c>
      <c r="D625" s="59">
        <v>1</v>
      </c>
    </row>
    <row r="626" spans="1:4" x14ac:dyDescent="0.3">
      <c r="A626" s="56">
        <v>384</v>
      </c>
      <c r="B626" s="57">
        <v>1186</v>
      </c>
      <c r="C626" s="58" t="s">
        <v>75</v>
      </c>
      <c r="D626" s="59">
        <v>2</v>
      </c>
    </row>
    <row r="627" spans="1:4" x14ac:dyDescent="0.3">
      <c r="A627" s="56">
        <v>385</v>
      </c>
      <c r="B627" s="57">
        <v>1260</v>
      </c>
      <c r="C627" s="58" t="s">
        <v>63</v>
      </c>
      <c r="D627" s="59" t="s">
        <v>275</v>
      </c>
    </row>
    <row r="628" spans="1:4" x14ac:dyDescent="0.3">
      <c r="A628" s="56">
        <v>385</v>
      </c>
      <c r="B628" s="57">
        <v>1261</v>
      </c>
      <c r="C628" s="58" t="s">
        <v>63</v>
      </c>
      <c r="D628" s="59" t="s">
        <v>275</v>
      </c>
    </row>
    <row r="629" spans="1:4" x14ac:dyDescent="0.3">
      <c r="A629" s="56">
        <v>386</v>
      </c>
      <c r="B629" s="57">
        <v>1184</v>
      </c>
      <c r="C629" s="58" t="s">
        <v>44</v>
      </c>
      <c r="D629" s="59" t="s">
        <v>37</v>
      </c>
    </row>
    <row r="630" spans="1:4" x14ac:dyDescent="0.3">
      <c r="A630" s="56">
        <v>387</v>
      </c>
      <c r="B630" s="57">
        <v>1183</v>
      </c>
      <c r="C630" s="58" t="s">
        <v>68</v>
      </c>
      <c r="D630" s="59" t="s">
        <v>37</v>
      </c>
    </row>
    <row r="631" spans="1:4" x14ac:dyDescent="0.3">
      <c r="A631" s="56">
        <v>388</v>
      </c>
      <c r="B631" s="57">
        <v>1262</v>
      </c>
      <c r="C631" s="58" t="s">
        <v>63</v>
      </c>
      <c r="D631" s="59" t="s">
        <v>275</v>
      </c>
    </row>
    <row r="632" spans="1:4" x14ac:dyDescent="0.3">
      <c r="A632" s="56">
        <v>388</v>
      </c>
      <c r="B632" s="57">
        <v>1263</v>
      </c>
      <c r="C632" s="58" t="s">
        <v>63</v>
      </c>
      <c r="D632" s="59" t="s">
        <v>275</v>
      </c>
    </row>
    <row r="633" spans="1:4" x14ac:dyDescent="0.3">
      <c r="A633" s="56">
        <v>389</v>
      </c>
      <c r="B633" s="57">
        <v>1182</v>
      </c>
      <c r="C633" s="58" t="s">
        <v>54</v>
      </c>
      <c r="D633" s="59" t="s">
        <v>37</v>
      </c>
    </row>
    <row r="634" spans="1:4" x14ac:dyDescent="0.3">
      <c r="A634" s="56">
        <v>390</v>
      </c>
      <c r="B634" s="57">
        <v>1291</v>
      </c>
      <c r="C634" s="58" t="s">
        <v>63</v>
      </c>
      <c r="D634" s="59">
        <v>2</v>
      </c>
    </row>
    <row r="635" spans="1:4" x14ac:dyDescent="0.3">
      <c r="A635" s="56">
        <v>390</v>
      </c>
      <c r="B635" s="57">
        <v>1292</v>
      </c>
      <c r="C635" s="58" t="s">
        <v>63</v>
      </c>
      <c r="D635" s="59">
        <v>1</v>
      </c>
    </row>
    <row r="636" spans="1:4" x14ac:dyDescent="0.3">
      <c r="A636" s="56">
        <v>391</v>
      </c>
      <c r="B636" s="57">
        <v>29</v>
      </c>
      <c r="C636" s="58" t="s">
        <v>138</v>
      </c>
      <c r="D636" s="59" t="s">
        <v>37</v>
      </c>
    </row>
    <row r="637" spans="1:4" x14ac:dyDescent="0.3">
      <c r="A637" s="56">
        <v>392</v>
      </c>
      <c r="B637" s="57">
        <v>90</v>
      </c>
      <c r="C637" s="58" t="s">
        <v>139</v>
      </c>
      <c r="D637" s="59">
        <v>1</v>
      </c>
    </row>
    <row r="638" spans="1:4" x14ac:dyDescent="0.3">
      <c r="A638" s="56">
        <v>393</v>
      </c>
      <c r="B638" s="57">
        <v>1</v>
      </c>
      <c r="C638" s="58" t="s">
        <v>140</v>
      </c>
      <c r="D638" s="59">
        <v>1</v>
      </c>
    </row>
    <row r="639" spans="1:4" x14ac:dyDescent="0.3">
      <c r="A639" s="56">
        <v>394</v>
      </c>
      <c r="B639" s="57">
        <v>1176</v>
      </c>
      <c r="C639" s="58" t="s">
        <v>96</v>
      </c>
      <c r="D639" s="59">
        <v>1</v>
      </c>
    </row>
    <row r="640" spans="1:4" x14ac:dyDescent="0.3">
      <c r="A640" s="56">
        <v>394</v>
      </c>
      <c r="B640" s="57">
        <v>1177</v>
      </c>
      <c r="C640" s="58" t="s">
        <v>96</v>
      </c>
      <c r="D640" s="59">
        <v>2</v>
      </c>
    </row>
    <row r="641" spans="1:4" x14ac:dyDescent="0.3">
      <c r="A641" s="56">
        <v>395</v>
      </c>
      <c r="B641" s="57">
        <v>1044</v>
      </c>
      <c r="C641" s="58" t="s">
        <v>141</v>
      </c>
      <c r="D641" s="59">
        <v>2</v>
      </c>
    </row>
    <row r="642" spans="1:4" x14ac:dyDescent="0.3">
      <c r="A642" s="56">
        <v>395</v>
      </c>
      <c r="B642" s="57">
        <v>1045</v>
      </c>
      <c r="C642" s="58" t="s">
        <v>141</v>
      </c>
      <c r="D642" s="59">
        <v>1</v>
      </c>
    </row>
    <row r="643" spans="1:4" x14ac:dyDescent="0.3">
      <c r="A643" s="56">
        <v>395</v>
      </c>
      <c r="B643" s="57">
        <v>1046</v>
      </c>
      <c r="C643" s="58" t="s">
        <v>141</v>
      </c>
      <c r="D643" s="59">
        <v>1</v>
      </c>
    </row>
    <row r="644" spans="1:4" x14ac:dyDescent="0.3">
      <c r="A644" s="56">
        <v>396</v>
      </c>
      <c r="B644" s="57">
        <v>1323</v>
      </c>
      <c r="C644" s="58" t="s">
        <v>73</v>
      </c>
      <c r="D644" s="59">
        <v>1</v>
      </c>
    </row>
    <row r="645" spans="1:4" x14ac:dyDescent="0.3">
      <c r="A645" s="56">
        <v>397</v>
      </c>
      <c r="B645" s="57">
        <v>1346</v>
      </c>
      <c r="C645" s="58" t="s">
        <v>142</v>
      </c>
      <c r="D645" s="59">
        <v>1</v>
      </c>
    </row>
    <row r="646" spans="1:4" x14ac:dyDescent="0.3">
      <c r="A646" s="56">
        <v>398</v>
      </c>
      <c r="B646" s="57">
        <v>72</v>
      </c>
      <c r="C646" s="58" t="s">
        <v>143</v>
      </c>
      <c r="D646" s="59">
        <v>2</v>
      </c>
    </row>
    <row r="647" spans="1:4" x14ac:dyDescent="0.3">
      <c r="A647" s="56">
        <v>399</v>
      </c>
      <c r="B647" s="57">
        <v>27</v>
      </c>
      <c r="C647" s="58" t="s">
        <v>144</v>
      </c>
      <c r="D647" s="59" t="s">
        <v>283</v>
      </c>
    </row>
    <row r="648" spans="1:4" x14ac:dyDescent="0.3">
      <c r="A648" s="56">
        <v>400</v>
      </c>
      <c r="B648" s="57">
        <v>58</v>
      </c>
      <c r="C648" s="58" t="s">
        <v>95</v>
      </c>
      <c r="D648" s="59">
        <v>1</v>
      </c>
    </row>
    <row r="649" spans="1:4" x14ac:dyDescent="0.3">
      <c r="A649" s="56">
        <v>400</v>
      </c>
      <c r="B649" s="57">
        <v>190</v>
      </c>
      <c r="C649" s="58" t="s">
        <v>95</v>
      </c>
      <c r="D649" s="59" t="s">
        <v>280</v>
      </c>
    </row>
    <row r="650" spans="1:4" x14ac:dyDescent="0.3">
      <c r="A650" s="56">
        <v>401</v>
      </c>
      <c r="B650" s="57">
        <v>1157</v>
      </c>
      <c r="C650" s="58" t="s">
        <v>145</v>
      </c>
      <c r="D650" s="59" t="s">
        <v>37</v>
      </c>
    </row>
    <row r="651" spans="1:4" x14ac:dyDescent="0.3">
      <c r="A651" s="56">
        <v>403</v>
      </c>
      <c r="B651" s="57">
        <v>1178</v>
      </c>
      <c r="C651" s="58" t="s">
        <v>50</v>
      </c>
      <c r="D651" s="59">
        <v>1</v>
      </c>
    </row>
    <row r="652" spans="1:4" x14ac:dyDescent="0.3">
      <c r="A652" s="56">
        <v>403</v>
      </c>
      <c r="B652" s="57">
        <v>1179</v>
      </c>
      <c r="C652" s="58" t="s">
        <v>50</v>
      </c>
      <c r="D652" s="59">
        <v>2</v>
      </c>
    </row>
    <row r="653" spans="1:4" x14ac:dyDescent="0.3">
      <c r="A653" s="56">
        <v>404</v>
      </c>
      <c r="B653" s="57">
        <v>1161</v>
      </c>
      <c r="C653" s="58" t="s">
        <v>146</v>
      </c>
      <c r="D653" s="59">
        <v>2</v>
      </c>
    </row>
    <row r="654" spans="1:4" x14ac:dyDescent="0.3">
      <c r="A654" s="56">
        <v>404</v>
      </c>
      <c r="B654" s="57">
        <v>1162</v>
      </c>
      <c r="C654" s="58" t="s">
        <v>146</v>
      </c>
      <c r="D654" s="59">
        <v>1</v>
      </c>
    </row>
    <row r="655" spans="1:4" x14ac:dyDescent="0.3">
      <c r="A655" s="56">
        <v>405</v>
      </c>
      <c r="B655" s="57">
        <v>1163</v>
      </c>
      <c r="C655" s="58" t="s">
        <v>147</v>
      </c>
      <c r="D655" s="59" t="s">
        <v>37</v>
      </c>
    </row>
    <row r="656" spans="1:4" x14ac:dyDescent="0.3">
      <c r="A656" s="56">
        <v>406</v>
      </c>
      <c r="B656" s="57">
        <v>77</v>
      </c>
      <c r="C656" s="58" t="s">
        <v>148</v>
      </c>
      <c r="D656" s="59" t="s">
        <v>37</v>
      </c>
    </row>
    <row r="657" spans="1:4" x14ac:dyDescent="0.3">
      <c r="A657" s="56">
        <v>407</v>
      </c>
      <c r="B657" s="57">
        <v>81</v>
      </c>
      <c r="C657" s="58" t="s">
        <v>149</v>
      </c>
      <c r="D657" s="59" t="s">
        <v>37</v>
      </c>
    </row>
    <row r="658" spans="1:4" x14ac:dyDescent="0.3">
      <c r="A658" s="56">
        <v>408</v>
      </c>
      <c r="B658" s="57">
        <v>87</v>
      </c>
      <c r="C658" s="58" t="s">
        <v>150</v>
      </c>
      <c r="D658" s="59" t="s">
        <v>37</v>
      </c>
    </row>
    <row r="659" spans="1:4" x14ac:dyDescent="0.3">
      <c r="A659" s="56">
        <v>409</v>
      </c>
      <c r="B659" s="57">
        <v>89</v>
      </c>
      <c r="C659" s="58" t="s">
        <v>151</v>
      </c>
      <c r="D659" s="59" t="s">
        <v>37</v>
      </c>
    </row>
    <row r="660" spans="1:4" x14ac:dyDescent="0.3">
      <c r="A660" s="56">
        <v>410</v>
      </c>
      <c r="B660" s="57">
        <v>98</v>
      </c>
      <c r="C660" s="58" t="s">
        <v>152</v>
      </c>
      <c r="D660" s="59" t="s">
        <v>37</v>
      </c>
    </row>
    <row r="661" spans="1:4" x14ac:dyDescent="0.3">
      <c r="A661" s="56">
        <v>411</v>
      </c>
      <c r="B661" s="57">
        <v>106</v>
      </c>
      <c r="C661" s="58" t="s">
        <v>153</v>
      </c>
      <c r="D661" s="59" t="s">
        <v>37</v>
      </c>
    </row>
    <row r="662" spans="1:4" x14ac:dyDescent="0.3">
      <c r="A662" s="56">
        <v>412</v>
      </c>
      <c r="B662" s="57">
        <v>107</v>
      </c>
      <c r="C662" s="58" t="s">
        <v>154</v>
      </c>
      <c r="D662" s="59" t="s">
        <v>37</v>
      </c>
    </row>
    <row r="663" spans="1:4" x14ac:dyDescent="0.3">
      <c r="A663" s="56">
        <v>413</v>
      </c>
      <c r="B663" s="57">
        <v>108</v>
      </c>
      <c r="C663" s="58" t="s">
        <v>155</v>
      </c>
      <c r="D663" s="59" t="s">
        <v>37</v>
      </c>
    </row>
    <row r="664" spans="1:4" x14ac:dyDescent="0.3">
      <c r="A664" s="56">
        <v>414</v>
      </c>
      <c r="B664" s="57">
        <v>110</v>
      </c>
      <c r="C664" s="58" t="s">
        <v>156</v>
      </c>
      <c r="D664" s="59" t="s">
        <v>37</v>
      </c>
    </row>
    <row r="665" spans="1:4" x14ac:dyDescent="0.3">
      <c r="A665" s="56">
        <v>415</v>
      </c>
      <c r="B665" s="57">
        <v>165</v>
      </c>
      <c r="C665" s="58" t="s">
        <v>157</v>
      </c>
      <c r="D665" s="59" t="s">
        <v>37</v>
      </c>
    </row>
    <row r="666" spans="1:4" x14ac:dyDescent="0.3">
      <c r="A666" s="56">
        <v>416</v>
      </c>
      <c r="B666" s="57">
        <v>179</v>
      </c>
      <c r="C666" s="58" t="s">
        <v>158</v>
      </c>
      <c r="D666" s="59" t="s">
        <v>37</v>
      </c>
    </row>
    <row r="667" spans="1:4" x14ac:dyDescent="0.3">
      <c r="A667" s="56">
        <v>417</v>
      </c>
      <c r="B667" s="57">
        <v>209</v>
      </c>
      <c r="C667" s="58" t="s">
        <v>159</v>
      </c>
      <c r="D667" s="59" t="s">
        <v>37</v>
      </c>
    </row>
    <row r="668" spans="1:4" x14ac:dyDescent="0.3">
      <c r="A668" s="56">
        <v>418</v>
      </c>
      <c r="B668" s="57">
        <v>188</v>
      </c>
      <c r="C668" s="58" t="s">
        <v>160</v>
      </c>
      <c r="D668" s="59" t="s">
        <v>37</v>
      </c>
    </row>
    <row r="669" spans="1:4" x14ac:dyDescent="0.3">
      <c r="A669" s="56">
        <v>419</v>
      </c>
      <c r="B669" s="57">
        <v>176</v>
      </c>
      <c r="C669" s="58" t="s">
        <v>161</v>
      </c>
      <c r="D669" s="59" t="s">
        <v>37</v>
      </c>
    </row>
    <row r="670" spans="1:4" x14ac:dyDescent="0.3">
      <c r="A670" s="56">
        <v>420</v>
      </c>
      <c r="B670" s="57">
        <v>253</v>
      </c>
      <c r="C670" s="58" t="s">
        <v>162</v>
      </c>
      <c r="D670" s="59" t="s">
        <v>37</v>
      </c>
    </row>
    <row r="671" spans="1:4" x14ac:dyDescent="0.3">
      <c r="A671" s="56">
        <v>421</v>
      </c>
      <c r="B671" s="57">
        <v>222</v>
      </c>
      <c r="C671" s="58" t="s">
        <v>163</v>
      </c>
      <c r="D671" s="59" t="s">
        <v>37</v>
      </c>
    </row>
    <row r="672" spans="1:4" x14ac:dyDescent="0.3">
      <c r="A672" s="56">
        <v>422</v>
      </c>
      <c r="B672" s="57">
        <v>254</v>
      </c>
      <c r="C672" s="58" t="s">
        <v>164</v>
      </c>
      <c r="D672" s="59" t="s">
        <v>37</v>
      </c>
    </row>
    <row r="673" spans="1:4" x14ac:dyDescent="0.3">
      <c r="A673" s="56">
        <v>423</v>
      </c>
      <c r="B673" s="57">
        <v>255</v>
      </c>
      <c r="C673" s="58" t="s">
        <v>165</v>
      </c>
      <c r="D673" s="59" t="s">
        <v>37</v>
      </c>
    </row>
    <row r="674" spans="1:4" x14ac:dyDescent="0.3">
      <c r="A674" s="56">
        <v>424</v>
      </c>
      <c r="B674" s="57">
        <v>256</v>
      </c>
      <c r="C674" s="58" t="s">
        <v>166</v>
      </c>
      <c r="D674" s="59" t="s">
        <v>37</v>
      </c>
    </row>
    <row r="675" spans="1:4" x14ac:dyDescent="0.3">
      <c r="A675" s="56">
        <v>425</v>
      </c>
      <c r="B675" s="57">
        <v>1100</v>
      </c>
      <c r="C675" s="58" t="s">
        <v>167</v>
      </c>
      <c r="D675" s="59">
        <v>2</v>
      </c>
    </row>
    <row r="676" spans="1:4" x14ac:dyDescent="0.3">
      <c r="A676" s="56">
        <v>426</v>
      </c>
      <c r="B676" s="57">
        <v>1189</v>
      </c>
      <c r="C676" s="58" t="s">
        <v>75</v>
      </c>
      <c r="D676" s="59">
        <v>1</v>
      </c>
    </row>
    <row r="677" spans="1:4" x14ac:dyDescent="0.3">
      <c r="A677" s="56">
        <v>426</v>
      </c>
      <c r="B677" s="57">
        <v>1190</v>
      </c>
      <c r="C677" s="58" t="s">
        <v>75</v>
      </c>
      <c r="D677" s="59">
        <v>2</v>
      </c>
    </row>
    <row r="678" spans="1:4" x14ac:dyDescent="0.3">
      <c r="A678" s="56">
        <v>427</v>
      </c>
      <c r="B678" s="57">
        <v>1118</v>
      </c>
      <c r="C678" s="58" t="s">
        <v>168</v>
      </c>
      <c r="D678" s="59">
        <v>1</v>
      </c>
    </row>
    <row r="679" spans="1:4" x14ac:dyDescent="0.3">
      <c r="A679" s="56">
        <v>427</v>
      </c>
      <c r="B679" s="57">
        <v>1119</v>
      </c>
      <c r="C679" s="58" t="s">
        <v>168</v>
      </c>
      <c r="D679" s="59" t="s">
        <v>278</v>
      </c>
    </row>
    <row r="680" spans="1:4" x14ac:dyDescent="0.3">
      <c r="A680" s="56">
        <v>428</v>
      </c>
      <c r="B680" s="57">
        <v>258</v>
      </c>
      <c r="C680" s="58" t="s">
        <v>169</v>
      </c>
      <c r="D680" s="59" t="s">
        <v>170</v>
      </c>
    </row>
    <row r="681" spans="1:4" x14ac:dyDescent="0.3">
      <c r="A681" s="56">
        <v>428</v>
      </c>
      <c r="B681" s="57">
        <v>259</v>
      </c>
      <c r="C681" s="58" t="s">
        <v>169</v>
      </c>
      <c r="D681" s="59" t="s">
        <v>170</v>
      </c>
    </row>
    <row r="682" spans="1:4" x14ac:dyDescent="0.3">
      <c r="A682" s="56">
        <v>429</v>
      </c>
      <c r="B682" s="57">
        <v>260</v>
      </c>
      <c r="C682" s="58" t="s">
        <v>171</v>
      </c>
      <c r="D682" s="59" t="s">
        <v>170</v>
      </c>
    </row>
    <row r="683" spans="1:4" x14ac:dyDescent="0.3">
      <c r="A683" s="56">
        <v>429</v>
      </c>
      <c r="B683" s="57">
        <v>261</v>
      </c>
      <c r="C683" s="58" t="s">
        <v>171</v>
      </c>
      <c r="D683" s="59" t="s">
        <v>170</v>
      </c>
    </row>
    <row r="684" spans="1:4" x14ac:dyDescent="0.3">
      <c r="A684" s="56">
        <v>430</v>
      </c>
      <c r="B684" s="57">
        <v>264</v>
      </c>
      <c r="C684" s="58" t="s">
        <v>172</v>
      </c>
      <c r="D684" s="59" t="s">
        <v>170</v>
      </c>
    </row>
    <row r="685" spans="1:4" x14ac:dyDescent="0.3">
      <c r="A685" s="56">
        <v>430</v>
      </c>
      <c r="B685" s="57">
        <v>265</v>
      </c>
      <c r="C685" s="58" t="s">
        <v>172</v>
      </c>
      <c r="D685" s="59" t="s">
        <v>170</v>
      </c>
    </row>
    <row r="686" spans="1:4" x14ac:dyDescent="0.3">
      <c r="A686" s="56">
        <v>431</v>
      </c>
      <c r="B686" s="57">
        <v>262</v>
      </c>
      <c r="C686" s="58" t="s">
        <v>173</v>
      </c>
      <c r="D686" s="59" t="s">
        <v>170</v>
      </c>
    </row>
    <row r="687" spans="1:4" x14ac:dyDescent="0.3">
      <c r="A687" s="56">
        <v>431</v>
      </c>
      <c r="B687" s="57">
        <v>263</v>
      </c>
      <c r="C687" s="58" t="s">
        <v>173</v>
      </c>
      <c r="D687" s="59" t="s">
        <v>170</v>
      </c>
    </row>
    <row r="688" spans="1:4" x14ac:dyDescent="0.3">
      <c r="A688" s="56">
        <v>432</v>
      </c>
      <c r="B688" s="57">
        <v>1397</v>
      </c>
      <c r="C688" s="58" t="s">
        <v>75</v>
      </c>
      <c r="D688" s="59">
        <v>1</v>
      </c>
    </row>
    <row r="689" spans="1:4" x14ac:dyDescent="0.3">
      <c r="A689" s="56">
        <v>432</v>
      </c>
      <c r="B689" s="57">
        <v>1398</v>
      </c>
      <c r="C689" s="58" t="s">
        <v>75</v>
      </c>
      <c r="D689" s="59">
        <v>2</v>
      </c>
    </row>
    <row r="690" spans="1:4" x14ac:dyDescent="0.3">
      <c r="A690" s="56">
        <v>434</v>
      </c>
      <c r="B690" s="57">
        <v>269</v>
      </c>
      <c r="C690" s="58" t="s">
        <v>174</v>
      </c>
      <c r="D690" s="59" t="s">
        <v>275</v>
      </c>
    </row>
    <row r="691" spans="1:4" x14ac:dyDescent="0.3">
      <c r="A691" s="56">
        <v>435</v>
      </c>
      <c r="B691" s="57">
        <v>270</v>
      </c>
      <c r="C691" s="58" t="s">
        <v>175</v>
      </c>
      <c r="D691" s="59">
        <v>1</v>
      </c>
    </row>
    <row r="692" spans="1:4" x14ac:dyDescent="0.3">
      <c r="A692" s="56">
        <v>435</v>
      </c>
      <c r="B692" s="57">
        <v>271</v>
      </c>
      <c r="C692" s="58" t="s">
        <v>175</v>
      </c>
      <c r="D692" s="59">
        <v>1</v>
      </c>
    </row>
    <row r="693" spans="1:4" x14ac:dyDescent="0.3">
      <c r="A693" s="56">
        <v>435</v>
      </c>
      <c r="B693" s="57">
        <v>272</v>
      </c>
      <c r="C693" s="58" t="s">
        <v>175</v>
      </c>
      <c r="D693" s="59">
        <v>2</v>
      </c>
    </row>
    <row r="694" spans="1:4" x14ac:dyDescent="0.3">
      <c r="A694" s="56">
        <v>436</v>
      </c>
      <c r="B694" s="57">
        <v>273</v>
      </c>
      <c r="C694" s="58" t="s">
        <v>176</v>
      </c>
      <c r="D694" s="59">
        <v>1</v>
      </c>
    </row>
    <row r="695" spans="1:4" x14ac:dyDescent="0.3">
      <c r="A695" s="56">
        <v>436</v>
      </c>
      <c r="B695" s="57">
        <v>274</v>
      </c>
      <c r="C695" s="58" t="s">
        <v>176</v>
      </c>
      <c r="D695" s="59">
        <v>1</v>
      </c>
    </row>
    <row r="696" spans="1:4" x14ac:dyDescent="0.3">
      <c r="A696" s="56">
        <v>436</v>
      </c>
      <c r="B696" s="57">
        <v>275</v>
      </c>
      <c r="C696" s="58" t="s">
        <v>176</v>
      </c>
      <c r="D696" s="59">
        <v>2</v>
      </c>
    </row>
    <row r="697" spans="1:4" x14ac:dyDescent="0.3">
      <c r="A697" s="56">
        <v>437</v>
      </c>
      <c r="B697" s="57">
        <v>1403</v>
      </c>
      <c r="C697" s="58" t="s">
        <v>177</v>
      </c>
      <c r="D697" s="59">
        <v>2</v>
      </c>
    </row>
    <row r="698" spans="1:4" x14ac:dyDescent="0.3">
      <c r="A698" s="56">
        <v>437</v>
      </c>
      <c r="B698" s="57">
        <v>1404</v>
      </c>
      <c r="C698" s="58" t="s">
        <v>177</v>
      </c>
      <c r="D698" s="59">
        <v>1</v>
      </c>
    </row>
    <row r="699" spans="1:4" x14ac:dyDescent="0.3">
      <c r="A699" s="56">
        <v>437</v>
      </c>
      <c r="B699" s="57">
        <v>1405</v>
      </c>
      <c r="C699" s="58" t="s">
        <v>177</v>
      </c>
      <c r="D699" s="59">
        <v>1</v>
      </c>
    </row>
    <row r="700" spans="1:4" x14ac:dyDescent="0.3">
      <c r="A700" s="56">
        <v>439</v>
      </c>
      <c r="B700" s="57">
        <v>346</v>
      </c>
      <c r="C700" s="58" t="s">
        <v>178</v>
      </c>
      <c r="D700" s="59">
        <v>2</v>
      </c>
    </row>
    <row r="701" spans="1:4" x14ac:dyDescent="0.3">
      <c r="A701" s="56">
        <v>439</v>
      </c>
      <c r="B701" s="57">
        <v>349</v>
      </c>
      <c r="C701" s="58" t="s">
        <v>178</v>
      </c>
      <c r="D701" s="59">
        <v>1</v>
      </c>
    </row>
    <row r="702" spans="1:4" x14ac:dyDescent="0.3">
      <c r="A702" s="56">
        <v>440</v>
      </c>
      <c r="B702" s="57">
        <v>210</v>
      </c>
      <c r="C702" s="58" t="s">
        <v>179</v>
      </c>
      <c r="D702" s="59">
        <v>2</v>
      </c>
    </row>
    <row r="703" spans="1:4" x14ac:dyDescent="0.3">
      <c r="A703" s="56">
        <v>440</v>
      </c>
      <c r="B703" s="57">
        <v>347</v>
      </c>
      <c r="C703" s="58" t="s">
        <v>179</v>
      </c>
      <c r="D703" s="59" t="s">
        <v>275</v>
      </c>
    </row>
    <row r="704" spans="1:4" x14ac:dyDescent="0.3">
      <c r="A704" s="56">
        <v>440</v>
      </c>
      <c r="B704" s="57">
        <v>348</v>
      </c>
      <c r="C704" s="58" t="s">
        <v>179</v>
      </c>
      <c r="D704" s="59" t="s">
        <v>275</v>
      </c>
    </row>
    <row r="705" spans="1:4" x14ac:dyDescent="0.3">
      <c r="A705" s="56">
        <v>441</v>
      </c>
      <c r="B705" s="57">
        <v>206</v>
      </c>
      <c r="C705" s="58" t="s">
        <v>79</v>
      </c>
      <c r="D705" s="59">
        <v>2</v>
      </c>
    </row>
    <row r="706" spans="1:4" x14ac:dyDescent="0.3">
      <c r="A706" s="56">
        <v>441</v>
      </c>
      <c r="B706" s="57">
        <v>350</v>
      </c>
      <c r="C706" s="58" t="s">
        <v>79</v>
      </c>
      <c r="D706" s="59">
        <v>1</v>
      </c>
    </row>
    <row r="707" spans="1:4" x14ac:dyDescent="0.3">
      <c r="A707" s="56">
        <v>441</v>
      </c>
      <c r="B707" s="57">
        <v>351</v>
      </c>
      <c r="C707" s="58" t="s">
        <v>79</v>
      </c>
      <c r="D707" s="59">
        <v>1</v>
      </c>
    </row>
    <row r="708" spans="1:4" x14ac:dyDescent="0.3">
      <c r="A708" s="56">
        <v>441</v>
      </c>
      <c r="B708" s="57">
        <v>352</v>
      </c>
      <c r="C708" s="58" t="s">
        <v>79</v>
      </c>
      <c r="D708" s="59">
        <v>1</v>
      </c>
    </row>
    <row r="709" spans="1:4" x14ac:dyDescent="0.3">
      <c r="A709" s="56">
        <v>442</v>
      </c>
      <c r="B709" s="57">
        <v>356</v>
      </c>
      <c r="C709" s="58" t="s">
        <v>75</v>
      </c>
      <c r="D709" s="59" t="s">
        <v>275</v>
      </c>
    </row>
    <row r="710" spans="1:4" x14ac:dyDescent="0.3">
      <c r="A710" s="56">
        <v>442</v>
      </c>
      <c r="B710" s="57">
        <v>357</v>
      </c>
      <c r="C710" s="58" t="s">
        <v>75</v>
      </c>
      <c r="D710" s="59" t="s">
        <v>275</v>
      </c>
    </row>
    <row r="711" spans="1:4" x14ac:dyDescent="0.3">
      <c r="A711" s="56">
        <v>443</v>
      </c>
      <c r="B711" s="57">
        <v>358</v>
      </c>
      <c r="C711" s="58" t="s">
        <v>117</v>
      </c>
      <c r="D711" s="59">
        <v>1</v>
      </c>
    </row>
    <row r="712" spans="1:4" x14ac:dyDescent="0.3">
      <c r="A712" s="56">
        <v>443</v>
      </c>
      <c r="B712" s="57">
        <v>359</v>
      </c>
      <c r="C712" s="58" t="s">
        <v>117</v>
      </c>
      <c r="D712" s="59" t="s">
        <v>280</v>
      </c>
    </row>
    <row r="713" spans="1:4" x14ac:dyDescent="0.3">
      <c r="A713" s="56">
        <v>444</v>
      </c>
      <c r="B713" s="57">
        <v>208</v>
      </c>
      <c r="C713" s="58" t="s">
        <v>120</v>
      </c>
      <c r="D713" s="59">
        <v>2</v>
      </c>
    </row>
    <row r="714" spans="1:4" x14ac:dyDescent="0.3">
      <c r="A714" s="56">
        <v>444</v>
      </c>
      <c r="B714" s="57">
        <v>358</v>
      </c>
      <c r="C714" s="58" t="s">
        <v>120</v>
      </c>
      <c r="D714" s="59" t="s">
        <v>283</v>
      </c>
    </row>
    <row r="715" spans="1:4" x14ac:dyDescent="0.3">
      <c r="A715" s="56">
        <v>444</v>
      </c>
      <c r="B715" s="57">
        <v>360</v>
      </c>
      <c r="C715" s="58" t="s">
        <v>120</v>
      </c>
      <c r="D715" s="59" t="s">
        <v>283</v>
      </c>
    </row>
    <row r="716" spans="1:4" x14ac:dyDescent="0.3">
      <c r="A716" s="56">
        <v>445</v>
      </c>
      <c r="B716" s="57">
        <v>1406</v>
      </c>
      <c r="C716" s="58" t="s">
        <v>180</v>
      </c>
      <c r="D716" s="59">
        <v>1</v>
      </c>
    </row>
    <row r="717" spans="1:4" x14ac:dyDescent="0.3">
      <c r="A717" s="56">
        <v>445</v>
      </c>
      <c r="B717" s="57">
        <v>1407</v>
      </c>
      <c r="C717" s="58" t="s">
        <v>180</v>
      </c>
      <c r="D717" s="59">
        <v>2</v>
      </c>
    </row>
    <row r="718" spans="1:4" x14ac:dyDescent="0.3">
      <c r="A718" s="56">
        <v>446</v>
      </c>
      <c r="B718" s="57">
        <v>1408</v>
      </c>
      <c r="C718" s="58" t="s">
        <v>180</v>
      </c>
      <c r="D718" s="59">
        <v>1</v>
      </c>
    </row>
    <row r="719" spans="1:4" x14ac:dyDescent="0.3">
      <c r="A719" s="56">
        <v>446</v>
      </c>
      <c r="B719" s="57">
        <v>1409</v>
      </c>
      <c r="C719" s="58" t="s">
        <v>180</v>
      </c>
      <c r="D719" s="59">
        <v>2</v>
      </c>
    </row>
    <row r="720" spans="1:4" x14ac:dyDescent="0.3">
      <c r="A720" s="56">
        <v>447</v>
      </c>
      <c r="B720" s="57">
        <v>206</v>
      </c>
      <c r="C720" s="58" t="s">
        <v>91</v>
      </c>
      <c r="D720" s="59">
        <v>2</v>
      </c>
    </row>
    <row r="721" spans="1:4" x14ac:dyDescent="0.3">
      <c r="A721" s="56">
        <v>448</v>
      </c>
      <c r="B721" s="57">
        <v>1125</v>
      </c>
      <c r="C721" s="58" t="s">
        <v>91</v>
      </c>
      <c r="D721" s="59">
        <v>2</v>
      </c>
    </row>
    <row r="722" spans="1:4" x14ac:dyDescent="0.3">
      <c r="A722" s="56">
        <v>449</v>
      </c>
      <c r="B722" s="57">
        <v>1127</v>
      </c>
      <c r="C722" s="58" t="s">
        <v>91</v>
      </c>
      <c r="D722" s="59">
        <v>2</v>
      </c>
    </row>
    <row r="723" spans="1:4" x14ac:dyDescent="0.3">
      <c r="A723" s="56">
        <v>450</v>
      </c>
      <c r="B723" s="57">
        <v>1129</v>
      </c>
      <c r="C723" s="58" t="s">
        <v>91</v>
      </c>
      <c r="D723" s="59">
        <v>2</v>
      </c>
    </row>
    <row r="724" spans="1:4" x14ac:dyDescent="0.3">
      <c r="A724" s="56">
        <v>451</v>
      </c>
      <c r="B724" s="57">
        <v>1140</v>
      </c>
      <c r="C724" s="58" t="s">
        <v>91</v>
      </c>
      <c r="D724" s="59">
        <v>2</v>
      </c>
    </row>
    <row r="725" spans="1:4" x14ac:dyDescent="0.3">
      <c r="A725" s="56">
        <v>452</v>
      </c>
      <c r="B725" s="57">
        <v>1142</v>
      </c>
      <c r="C725" s="58" t="s">
        <v>91</v>
      </c>
      <c r="D725" s="59">
        <v>2</v>
      </c>
    </row>
    <row r="726" spans="1:4" x14ac:dyDescent="0.3">
      <c r="A726" s="56">
        <v>453</v>
      </c>
      <c r="B726" s="57">
        <v>1144</v>
      </c>
      <c r="C726" s="58" t="s">
        <v>91</v>
      </c>
      <c r="D726" s="59">
        <v>2</v>
      </c>
    </row>
    <row r="727" spans="1:4" x14ac:dyDescent="0.3">
      <c r="A727" s="56">
        <v>454</v>
      </c>
      <c r="B727" s="57">
        <v>1146</v>
      </c>
      <c r="C727" s="58" t="s">
        <v>91</v>
      </c>
      <c r="D727" s="59">
        <v>2</v>
      </c>
    </row>
    <row r="728" spans="1:4" x14ac:dyDescent="0.3">
      <c r="A728" s="56">
        <v>455</v>
      </c>
      <c r="B728" s="57">
        <v>1148</v>
      </c>
      <c r="C728" s="58" t="s">
        <v>91</v>
      </c>
      <c r="D728" s="59">
        <v>2</v>
      </c>
    </row>
    <row r="729" spans="1:4" x14ac:dyDescent="0.3">
      <c r="A729" s="56">
        <v>456</v>
      </c>
      <c r="B729" s="57">
        <v>1150</v>
      </c>
      <c r="C729" s="58" t="s">
        <v>91</v>
      </c>
      <c r="D729" s="59">
        <v>2</v>
      </c>
    </row>
    <row r="730" spans="1:4" x14ac:dyDescent="0.3">
      <c r="A730" s="56">
        <v>459</v>
      </c>
      <c r="B730" s="57">
        <v>1398</v>
      </c>
      <c r="C730" s="58" t="s">
        <v>91</v>
      </c>
      <c r="D730" s="59">
        <v>2</v>
      </c>
    </row>
    <row r="731" spans="1:4" x14ac:dyDescent="0.3">
      <c r="A731" s="56">
        <v>460</v>
      </c>
      <c r="B731" s="57">
        <v>361</v>
      </c>
      <c r="C731" s="58" t="s">
        <v>181</v>
      </c>
      <c r="D731" s="59" t="s">
        <v>37</v>
      </c>
    </row>
    <row r="732" spans="1:4" x14ac:dyDescent="0.3">
      <c r="A732" s="56">
        <v>461</v>
      </c>
      <c r="B732" s="57">
        <v>361</v>
      </c>
      <c r="C732" s="58" t="s">
        <v>181</v>
      </c>
      <c r="D732" s="59" t="s">
        <v>37</v>
      </c>
    </row>
    <row r="733" spans="1:4" x14ac:dyDescent="0.3">
      <c r="A733" s="56">
        <v>462</v>
      </c>
      <c r="B733" s="57">
        <v>362</v>
      </c>
      <c r="C733" s="58" t="s">
        <v>182</v>
      </c>
      <c r="D733" s="59" t="s">
        <v>37</v>
      </c>
    </row>
    <row r="734" spans="1:4" x14ac:dyDescent="0.3">
      <c r="A734" s="56">
        <v>463</v>
      </c>
      <c r="B734" s="57">
        <v>363</v>
      </c>
      <c r="C734" s="58" t="s">
        <v>183</v>
      </c>
      <c r="D734" s="59" t="s">
        <v>37</v>
      </c>
    </row>
    <row r="735" spans="1:4" x14ac:dyDescent="0.3">
      <c r="A735" s="56">
        <v>464</v>
      </c>
      <c r="B735" s="57">
        <v>364</v>
      </c>
      <c r="C735" s="58" t="s">
        <v>184</v>
      </c>
      <c r="D735" s="59">
        <v>1</v>
      </c>
    </row>
    <row r="736" spans="1:4" x14ac:dyDescent="0.3">
      <c r="A736" s="56">
        <v>464</v>
      </c>
      <c r="B736" s="57">
        <v>365</v>
      </c>
      <c r="C736" s="58" t="s">
        <v>184</v>
      </c>
      <c r="D736" s="59">
        <v>1</v>
      </c>
    </row>
    <row r="737" spans="1:4" x14ac:dyDescent="0.3">
      <c r="A737" s="56">
        <v>465</v>
      </c>
      <c r="B737" s="57">
        <v>1410</v>
      </c>
      <c r="C737" s="58" t="s">
        <v>185</v>
      </c>
      <c r="D737" s="59">
        <v>1</v>
      </c>
    </row>
    <row r="738" spans="1:4" x14ac:dyDescent="0.3">
      <c r="A738" s="56">
        <v>465</v>
      </c>
      <c r="B738" s="57">
        <v>1411</v>
      </c>
      <c r="C738" s="58" t="s">
        <v>185</v>
      </c>
      <c r="D738" s="59">
        <v>1</v>
      </c>
    </row>
    <row r="739" spans="1:4" x14ac:dyDescent="0.3">
      <c r="A739" s="56">
        <v>466</v>
      </c>
      <c r="B739" s="57">
        <v>366</v>
      </c>
      <c r="C739" s="58" t="s">
        <v>186</v>
      </c>
      <c r="D739" s="59" t="s">
        <v>275</v>
      </c>
    </row>
    <row r="740" spans="1:4" x14ac:dyDescent="0.3">
      <c r="A740" s="56">
        <v>467</v>
      </c>
      <c r="B740" s="57">
        <v>367</v>
      </c>
      <c r="C740" s="58" t="s">
        <v>186</v>
      </c>
      <c r="D740" s="59" t="s">
        <v>275</v>
      </c>
    </row>
    <row r="741" spans="1:4" x14ac:dyDescent="0.3">
      <c r="A741" s="56">
        <v>468</v>
      </c>
      <c r="B741" s="57">
        <v>368</v>
      </c>
      <c r="C741" s="58" t="s">
        <v>186</v>
      </c>
      <c r="D741" s="59" t="s">
        <v>275</v>
      </c>
    </row>
    <row r="742" spans="1:4" x14ac:dyDescent="0.3">
      <c r="A742" s="56">
        <v>469</v>
      </c>
      <c r="B742" s="57">
        <v>369</v>
      </c>
      <c r="C742" s="58" t="s">
        <v>186</v>
      </c>
      <c r="D742" s="59" t="s">
        <v>275</v>
      </c>
    </row>
    <row r="743" spans="1:4" x14ac:dyDescent="0.3">
      <c r="A743" s="56">
        <v>470</v>
      </c>
      <c r="B743" s="57">
        <v>370</v>
      </c>
      <c r="C743" s="58" t="s">
        <v>186</v>
      </c>
      <c r="D743" s="59" t="s">
        <v>275</v>
      </c>
    </row>
    <row r="744" spans="1:4" x14ac:dyDescent="0.3">
      <c r="A744" s="56">
        <v>473</v>
      </c>
      <c r="B744" s="57">
        <v>1412</v>
      </c>
      <c r="C744" s="58" t="s">
        <v>187</v>
      </c>
      <c r="D744" s="59">
        <v>1</v>
      </c>
    </row>
    <row r="745" spans="1:4" x14ac:dyDescent="0.3">
      <c r="A745" s="56">
        <v>473</v>
      </c>
      <c r="B745" s="57">
        <v>1413</v>
      </c>
      <c r="C745" s="58" t="s">
        <v>187</v>
      </c>
      <c r="D745" s="59">
        <v>2</v>
      </c>
    </row>
    <row r="746" spans="1:4" x14ac:dyDescent="0.3">
      <c r="A746" s="56">
        <v>474</v>
      </c>
      <c r="B746" s="57">
        <v>1414</v>
      </c>
      <c r="C746" s="58" t="s">
        <v>188</v>
      </c>
      <c r="D746" s="59" t="s">
        <v>37</v>
      </c>
    </row>
    <row r="747" spans="1:4" x14ac:dyDescent="0.3">
      <c r="A747" s="56">
        <v>475</v>
      </c>
      <c r="B747" s="57">
        <v>1415</v>
      </c>
      <c r="C747" s="58" t="s">
        <v>189</v>
      </c>
      <c r="D747" s="59">
        <v>1</v>
      </c>
    </row>
    <row r="748" spans="1:4" x14ac:dyDescent="0.3">
      <c r="A748" s="56">
        <v>475</v>
      </c>
      <c r="B748" s="57">
        <v>1416</v>
      </c>
      <c r="C748" s="58" t="s">
        <v>189</v>
      </c>
      <c r="D748" s="59">
        <v>2</v>
      </c>
    </row>
    <row r="749" spans="1:4" x14ac:dyDescent="0.3">
      <c r="A749" s="56">
        <v>476</v>
      </c>
      <c r="B749" s="57">
        <v>1417</v>
      </c>
      <c r="C749" s="58" t="s">
        <v>190</v>
      </c>
      <c r="D749" s="59" t="s">
        <v>37</v>
      </c>
    </row>
    <row r="750" spans="1:4" x14ac:dyDescent="0.3">
      <c r="A750" s="56">
        <v>477</v>
      </c>
      <c r="B750" s="57">
        <v>1418</v>
      </c>
      <c r="C750" s="58" t="s">
        <v>190</v>
      </c>
      <c r="D750" s="59" t="s">
        <v>37</v>
      </c>
    </row>
    <row r="751" spans="1:4" x14ac:dyDescent="0.3">
      <c r="A751" s="56">
        <v>478</v>
      </c>
      <c r="B751" s="57">
        <v>1419</v>
      </c>
      <c r="C751" s="58" t="s">
        <v>120</v>
      </c>
      <c r="D751" s="59">
        <v>1</v>
      </c>
    </row>
    <row r="752" spans="1:4" x14ac:dyDescent="0.3">
      <c r="A752" s="56">
        <v>478</v>
      </c>
      <c r="B752" s="57">
        <v>1420</v>
      </c>
      <c r="C752" s="58" t="s">
        <v>120</v>
      </c>
      <c r="D752" s="59">
        <v>1</v>
      </c>
    </row>
    <row r="753" spans="1:4" x14ac:dyDescent="0.3">
      <c r="A753" s="56">
        <v>478</v>
      </c>
      <c r="B753" s="57">
        <v>1421</v>
      </c>
      <c r="C753" s="58" t="s">
        <v>120</v>
      </c>
      <c r="D753" s="59">
        <v>2</v>
      </c>
    </row>
    <row r="754" spans="1:4" x14ac:dyDescent="0.3">
      <c r="A754" s="56">
        <v>479</v>
      </c>
      <c r="B754" s="57">
        <v>1424</v>
      </c>
      <c r="C754" s="58" t="s">
        <v>178</v>
      </c>
      <c r="D754" s="59">
        <v>2</v>
      </c>
    </row>
    <row r="755" spans="1:4" x14ac:dyDescent="0.3">
      <c r="A755" s="56">
        <v>479</v>
      </c>
      <c r="B755" s="57">
        <v>1425</v>
      </c>
      <c r="C755" s="58" t="s">
        <v>178</v>
      </c>
      <c r="D755" s="59">
        <v>1</v>
      </c>
    </row>
    <row r="756" spans="1:4" x14ac:dyDescent="0.3">
      <c r="A756" s="56">
        <v>480</v>
      </c>
      <c r="B756" s="57">
        <v>1426</v>
      </c>
      <c r="C756" s="58" t="s">
        <v>178</v>
      </c>
      <c r="D756" s="59">
        <v>2</v>
      </c>
    </row>
    <row r="757" spans="1:4" x14ac:dyDescent="0.3">
      <c r="A757" s="56">
        <v>480</v>
      </c>
      <c r="B757" s="57">
        <v>1427</v>
      </c>
      <c r="C757" s="58" t="s">
        <v>178</v>
      </c>
      <c r="D757" s="59">
        <v>1</v>
      </c>
    </row>
    <row r="758" spans="1:4" x14ac:dyDescent="0.3">
      <c r="A758" s="56">
        <v>481</v>
      </c>
      <c r="B758" s="57">
        <v>1428</v>
      </c>
      <c r="C758" s="58" t="s">
        <v>178</v>
      </c>
      <c r="D758" s="59">
        <v>2</v>
      </c>
    </row>
    <row r="759" spans="1:4" x14ac:dyDescent="0.3">
      <c r="A759" s="56">
        <v>481</v>
      </c>
      <c r="B759" s="57">
        <v>1429</v>
      </c>
      <c r="C759" s="58" t="s">
        <v>178</v>
      </c>
      <c r="D759" s="59">
        <v>1</v>
      </c>
    </row>
    <row r="760" spans="1:4" x14ac:dyDescent="0.3">
      <c r="A760" s="56">
        <v>482</v>
      </c>
      <c r="B760" s="57">
        <v>378</v>
      </c>
      <c r="C760" s="58" t="s">
        <v>191</v>
      </c>
      <c r="D760" s="59" t="s">
        <v>192</v>
      </c>
    </row>
    <row r="761" spans="1:4" x14ac:dyDescent="0.3">
      <c r="A761" s="56">
        <v>483</v>
      </c>
      <c r="B761" s="57">
        <v>379</v>
      </c>
      <c r="C761" s="58" t="s">
        <v>193</v>
      </c>
      <c r="D761" s="59" t="s">
        <v>192</v>
      </c>
    </row>
    <row r="762" spans="1:4" x14ac:dyDescent="0.3">
      <c r="A762" s="56">
        <v>484</v>
      </c>
      <c r="B762" s="57">
        <v>380</v>
      </c>
      <c r="C762" s="58" t="s">
        <v>194</v>
      </c>
      <c r="D762" s="59" t="s">
        <v>192</v>
      </c>
    </row>
    <row r="763" spans="1:4" x14ac:dyDescent="0.3">
      <c r="A763" s="56">
        <v>485</v>
      </c>
      <c r="B763" s="57">
        <v>381</v>
      </c>
      <c r="C763" s="58" t="s">
        <v>195</v>
      </c>
      <c r="D763" s="59" t="s">
        <v>192</v>
      </c>
    </row>
    <row r="764" spans="1:4" x14ac:dyDescent="0.3">
      <c r="A764" s="56">
        <v>486</v>
      </c>
      <c r="B764" s="57">
        <v>382</v>
      </c>
      <c r="C764" s="58" t="s">
        <v>196</v>
      </c>
      <c r="D764" s="59" t="s">
        <v>192</v>
      </c>
    </row>
    <row r="765" spans="1:4" x14ac:dyDescent="0.3">
      <c r="A765" s="56">
        <v>487</v>
      </c>
      <c r="B765" s="57">
        <v>383</v>
      </c>
      <c r="C765" s="58" t="s">
        <v>197</v>
      </c>
      <c r="D765" s="59" t="s">
        <v>192</v>
      </c>
    </row>
    <row r="766" spans="1:4" x14ac:dyDescent="0.3">
      <c r="A766" s="56">
        <v>488</v>
      </c>
      <c r="B766" s="57">
        <v>384</v>
      </c>
      <c r="C766" s="58" t="s">
        <v>198</v>
      </c>
      <c r="D766" s="59" t="s">
        <v>192</v>
      </c>
    </row>
    <row r="767" spans="1:4" x14ac:dyDescent="0.3">
      <c r="A767" s="56">
        <v>489</v>
      </c>
      <c r="B767" s="57">
        <v>385</v>
      </c>
      <c r="C767" s="58" t="s">
        <v>199</v>
      </c>
      <c r="D767" s="59" t="s">
        <v>192</v>
      </c>
    </row>
    <row r="768" spans="1:4" x14ac:dyDescent="0.3">
      <c r="A768" s="56">
        <v>490</v>
      </c>
      <c r="B768" s="57">
        <v>386</v>
      </c>
      <c r="C768" s="58" t="s">
        <v>200</v>
      </c>
      <c r="D768" s="59" t="s">
        <v>192</v>
      </c>
    </row>
    <row r="769" spans="1:4" x14ac:dyDescent="0.3">
      <c r="A769" s="56">
        <v>491</v>
      </c>
      <c r="B769" s="57">
        <v>387</v>
      </c>
      <c r="C769" s="58" t="s">
        <v>201</v>
      </c>
      <c r="D769" s="59" t="s">
        <v>192</v>
      </c>
    </row>
    <row r="770" spans="1:4" x14ac:dyDescent="0.3">
      <c r="A770" s="56">
        <v>492</v>
      </c>
      <c r="B770" s="57">
        <v>388</v>
      </c>
      <c r="C770" s="58" t="s">
        <v>202</v>
      </c>
      <c r="D770" s="59" t="s">
        <v>192</v>
      </c>
    </row>
    <row r="771" spans="1:4" x14ac:dyDescent="0.3">
      <c r="A771" s="56">
        <v>493</v>
      </c>
      <c r="B771" s="57">
        <v>389</v>
      </c>
      <c r="C771" s="58" t="s">
        <v>203</v>
      </c>
      <c r="D771" s="59" t="s">
        <v>192</v>
      </c>
    </row>
    <row r="772" spans="1:4" x14ac:dyDescent="0.3">
      <c r="A772" s="56">
        <v>494</v>
      </c>
      <c r="B772" s="57">
        <v>390</v>
      </c>
      <c r="C772" s="58" t="s">
        <v>204</v>
      </c>
      <c r="D772" s="59" t="s">
        <v>192</v>
      </c>
    </row>
    <row r="773" spans="1:4" x14ac:dyDescent="0.3">
      <c r="A773" s="56">
        <v>495</v>
      </c>
      <c r="B773" s="57">
        <v>391</v>
      </c>
      <c r="C773" s="58" t="s">
        <v>205</v>
      </c>
      <c r="D773" s="59" t="s">
        <v>192</v>
      </c>
    </row>
    <row r="774" spans="1:4" x14ac:dyDescent="0.3">
      <c r="A774" s="56">
        <v>496</v>
      </c>
      <c r="B774" s="57">
        <v>392</v>
      </c>
      <c r="C774" s="58" t="s">
        <v>206</v>
      </c>
      <c r="D774" s="59" t="s">
        <v>192</v>
      </c>
    </row>
    <row r="775" spans="1:4" x14ac:dyDescent="0.3">
      <c r="A775" s="56">
        <v>497</v>
      </c>
      <c r="B775" s="57">
        <v>393</v>
      </c>
      <c r="C775" s="58" t="s">
        <v>207</v>
      </c>
      <c r="D775" s="59" t="s">
        <v>192</v>
      </c>
    </row>
    <row r="776" spans="1:4" x14ac:dyDescent="0.3">
      <c r="A776" s="56">
        <v>498</v>
      </c>
      <c r="B776" s="57">
        <v>394</v>
      </c>
      <c r="C776" s="58" t="s">
        <v>208</v>
      </c>
      <c r="D776" s="59" t="s">
        <v>192</v>
      </c>
    </row>
    <row r="777" spans="1:4" x14ac:dyDescent="0.3">
      <c r="A777" s="56">
        <v>701</v>
      </c>
      <c r="B777" s="57">
        <v>343</v>
      </c>
      <c r="C777" s="58" t="s">
        <v>209</v>
      </c>
      <c r="D777" s="59" t="s">
        <v>37</v>
      </c>
    </row>
    <row r="778" spans="1:4" x14ac:dyDescent="0.3">
      <c r="A778" s="56">
        <v>702</v>
      </c>
      <c r="B778" s="57">
        <v>344</v>
      </c>
      <c r="C778" s="58" t="s">
        <v>209</v>
      </c>
      <c r="D778" s="59" t="s">
        <v>37</v>
      </c>
    </row>
    <row r="779" spans="1:4" x14ac:dyDescent="0.3">
      <c r="A779" s="56">
        <v>703</v>
      </c>
      <c r="B779" s="57">
        <v>317</v>
      </c>
      <c r="C779" s="58" t="s">
        <v>143</v>
      </c>
      <c r="D779" s="59" t="s">
        <v>37</v>
      </c>
    </row>
    <row r="780" spans="1:4" x14ac:dyDescent="0.3">
      <c r="A780" s="56">
        <v>704</v>
      </c>
      <c r="B780" s="57">
        <v>318</v>
      </c>
      <c r="C780" s="58" t="s">
        <v>143</v>
      </c>
      <c r="D780" s="59" t="s">
        <v>37</v>
      </c>
    </row>
    <row r="781" spans="1:4" x14ac:dyDescent="0.3">
      <c r="A781" s="56">
        <v>705</v>
      </c>
      <c r="B781" s="57">
        <v>319</v>
      </c>
      <c r="C781" s="58" t="s">
        <v>143</v>
      </c>
      <c r="D781" s="59" t="s">
        <v>37</v>
      </c>
    </row>
    <row r="782" spans="1:4" x14ac:dyDescent="0.3">
      <c r="A782" s="56">
        <v>706</v>
      </c>
      <c r="B782" s="57">
        <v>320</v>
      </c>
      <c r="C782" s="58" t="s">
        <v>143</v>
      </c>
      <c r="D782" s="59" t="s">
        <v>37</v>
      </c>
    </row>
    <row r="783" spans="1:4" x14ac:dyDescent="0.3">
      <c r="A783" s="56">
        <v>707</v>
      </c>
      <c r="B783" s="57">
        <v>321</v>
      </c>
      <c r="C783" s="58" t="s">
        <v>143</v>
      </c>
      <c r="D783" s="59" t="s">
        <v>37</v>
      </c>
    </row>
    <row r="784" spans="1:4" x14ac:dyDescent="0.3">
      <c r="A784" s="56">
        <v>708</v>
      </c>
      <c r="B784" s="57">
        <v>322</v>
      </c>
      <c r="C784" s="58" t="s">
        <v>143</v>
      </c>
      <c r="D784" s="59" t="s">
        <v>37</v>
      </c>
    </row>
    <row r="785" spans="1:4" x14ac:dyDescent="0.3">
      <c r="A785" s="56">
        <v>709</v>
      </c>
      <c r="B785" s="57">
        <v>323</v>
      </c>
      <c r="C785" s="58" t="s">
        <v>143</v>
      </c>
      <c r="D785" s="59" t="s">
        <v>37</v>
      </c>
    </row>
    <row r="786" spans="1:4" x14ac:dyDescent="0.3">
      <c r="A786" s="56">
        <v>710</v>
      </c>
      <c r="B786" s="57">
        <v>324</v>
      </c>
      <c r="C786" s="58" t="s">
        <v>143</v>
      </c>
      <c r="D786" s="59" t="s">
        <v>37</v>
      </c>
    </row>
    <row r="787" spans="1:4" x14ac:dyDescent="0.3">
      <c r="A787" s="56">
        <v>711</v>
      </c>
      <c r="B787" s="57">
        <v>325</v>
      </c>
      <c r="C787" s="58" t="s">
        <v>143</v>
      </c>
      <c r="D787" s="59" t="s">
        <v>37</v>
      </c>
    </row>
    <row r="788" spans="1:4" x14ac:dyDescent="0.3">
      <c r="A788" s="56">
        <v>712</v>
      </c>
      <c r="B788" s="57">
        <v>326</v>
      </c>
      <c r="C788" s="58" t="s">
        <v>210</v>
      </c>
      <c r="D788" s="59" t="s">
        <v>37</v>
      </c>
    </row>
    <row r="789" spans="1:4" x14ac:dyDescent="0.3">
      <c r="A789" s="56">
        <v>713</v>
      </c>
      <c r="B789" s="57">
        <v>328</v>
      </c>
      <c r="C789" s="58" t="s">
        <v>210</v>
      </c>
      <c r="D789" s="59" t="s">
        <v>37</v>
      </c>
    </row>
    <row r="790" spans="1:4" x14ac:dyDescent="0.3">
      <c r="A790" s="56">
        <v>714</v>
      </c>
      <c r="B790" s="57">
        <v>329</v>
      </c>
      <c r="C790" s="58" t="s">
        <v>210</v>
      </c>
      <c r="D790" s="59" t="s">
        <v>37</v>
      </c>
    </row>
    <row r="791" spans="1:4" x14ac:dyDescent="0.3">
      <c r="A791" s="56">
        <v>715</v>
      </c>
      <c r="B791" s="57">
        <v>330</v>
      </c>
      <c r="C791" s="58" t="s">
        <v>210</v>
      </c>
      <c r="D791" s="59" t="s">
        <v>37</v>
      </c>
    </row>
    <row r="792" spans="1:4" x14ac:dyDescent="0.3">
      <c r="A792" s="56">
        <v>716</v>
      </c>
      <c r="B792" s="57">
        <v>339</v>
      </c>
      <c r="C792" s="58" t="s">
        <v>211</v>
      </c>
      <c r="D792" s="59" t="s">
        <v>37</v>
      </c>
    </row>
    <row r="793" spans="1:4" x14ac:dyDescent="0.3">
      <c r="A793" s="56">
        <v>717</v>
      </c>
      <c r="B793" s="57">
        <v>340</v>
      </c>
      <c r="C793" s="58" t="s">
        <v>211</v>
      </c>
      <c r="D793" s="59" t="s">
        <v>37</v>
      </c>
    </row>
    <row r="794" spans="1:4" x14ac:dyDescent="0.3">
      <c r="A794" s="56">
        <v>718</v>
      </c>
      <c r="B794" s="57">
        <v>341</v>
      </c>
      <c r="C794" s="58" t="s">
        <v>212</v>
      </c>
      <c r="D794" s="59" t="s">
        <v>37</v>
      </c>
    </row>
    <row r="795" spans="1:4" x14ac:dyDescent="0.3">
      <c r="A795" s="56">
        <v>719</v>
      </c>
      <c r="B795" s="57">
        <v>342</v>
      </c>
      <c r="C795" s="58" t="s">
        <v>212</v>
      </c>
      <c r="D795" s="59" t="s">
        <v>37</v>
      </c>
    </row>
    <row r="796" spans="1:4" x14ac:dyDescent="0.3">
      <c r="A796" s="56">
        <v>720</v>
      </c>
      <c r="B796" s="57">
        <v>331</v>
      </c>
      <c r="C796" s="58" t="s">
        <v>76</v>
      </c>
      <c r="D796" s="59">
        <v>1</v>
      </c>
    </row>
    <row r="797" spans="1:4" x14ac:dyDescent="0.3">
      <c r="A797" s="56">
        <v>720</v>
      </c>
      <c r="B797" s="57">
        <v>332</v>
      </c>
      <c r="C797" s="58" t="s">
        <v>76</v>
      </c>
      <c r="D797" s="59">
        <v>1</v>
      </c>
    </row>
    <row r="798" spans="1:4" x14ac:dyDescent="0.3">
      <c r="A798" s="56">
        <v>720</v>
      </c>
      <c r="B798" s="57">
        <v>333</v>
      </c>
      <c r="C798" s="58" t="s">
        <v>76</v>
      </c>
      <c r="D798" s="59">
        <v>2</v>
      </c>
    </row>
    <row r="799" spans="1:4" x14ac:dyDescent="0.3">
      <c r="A799" s="56">
        <v>721</v>
      </c>
      <c r="B799" s="57">
        <v>327</v>
      </c>
      <c r="C799" s="58" t="s">
        <v>213</v>
      </c>
      <c r="D799" s="59">
        <v>2</v>
      </c>
    </row>
    <row r="800" spans="1:4" x14ac:dyDescent="0.3">
      <c r="A800" s="56">
        <v>721</v>
      </c>
      <c r="B800" s="57">
        <v>336</v>
      </c>
      <c r="C800" s="58" t="s">
        <v>213</v>
      </c>
      <c r="D800" s="59">
        <v>1</v>
      </c>
    </row>
    <row r="801" spans="1:4" x14ac:dyDescent="0.3">
      <c r="A801" s="56">
        <v>722</v>
      </c>
      <c r="B801" s="57">
        <v>13067</v>
      </c>
      <c r="C801" s="58" t="s">
        <v>213</v>
      </c>
      <c r="D801" s="59">
        <v>2</v>
      </c>
    </row>
    <row r="802" spans="1:4" x14ac:dyDescent="0.3">
      <c r="A802" s="56">
        <v>722</v>
      </c>
      <c r="B802" s="57">
        <v>13068</v>
      </c>
      <c r="C802" s="58" t="s">
        <v>213</v>
      </c>
      <c r="D802" s="59">
        <v>1</v>
      </c>
    </row>
    <row r="803" spans="1:4" x14ac:dyDescent="0.3">
      <c r="A803" s="56">
        <v>723</v>
      </c>
      <c r="B803" s="57">
        <v>13070</v>
      </c>
      <c r="C803" s="58" t="s">
        <v>213</v>
      </c>
      <c r="D803" s="59">
        <v>2</v>
      </c>
    </row>
    <row r="804" spans="1:4" x14ac:dyDescent="0.3">
      <c r="A804" s="56">
        <v>723</v>
      </c>
      <c r="B804" s="57">
        <v>13071</v>
      </c>
      <c r="C804" s="58" t="s">
        <v>213</v>
      </c>
      <c r="D804" s="59">
        <v>1</v>
      </c>
    </row>
    <row r="805" spans="1:4" x14ac:dyDescent="0.3">
      <c r="A805" s="56">
        <v>724</v>
      </c>
      <c r="B805" s="57">
        <v>13073</v>
      </c>
      <c r="C805" s="58" t="s">
        <v>213</v>
      </c>
      <c r="D805" s="59">
        <v>2</v>
      </c>
    </row>
    <row r="806" spans="1:4" x14ac:dyDescent="0.3">
      <c r="A806" s="56">
        <v>724</v>
      </c>
      <c r="B806" s="57">
        <v>13074</v>
      </c>
      <c r="C806" s="58" t="s">
        <v>213</v>
      </c>
      <c r="D806" s="59">
        <v>1</v>
      </c>
    </row>
    <row r="807" spans="1:4" x14ac:dyDescent="0.3">
      <c r="A807" s="56">
        <v>725</v>
      </c>
      <c r="B807" s="57">
        <v>13076</v>
      </c>
      <c r="C807" s="58" t="s">
        <v>213</v>
      </c>
      <c r="D807" s="59">
        <v>2</v>
      </c>
    </row>
    <row r="808" spans="1:4" x14ac:dyDescent="0.3">
      <c r="A808" s="56">
        <v>725</v>
      </c>
      <c r="B808" s="57">
        <v>13077</v>
      </c>
      <c r="C808" s="58" t="s">
        <v>213</v>
      </c>
      <c r="D808" s="59">
        <v>1</v>
      </c>
    </row>
    <row r="809" spans="1:4" x14ac:dyDescent="0.3">
      <c r="A809" s="56">
        <v>726</v>
      </c>
      <c r="B809" s="57">
        <v>13079</v>
      </c>
      <c r="C809" s="58" t="s">
        <v>213</v>
      </c>
      <c r="D809" s="59">
        <v>2</v>
      </c>
    </row>
    <row r="810" spans="1:4" x14ac:dyDescent="0.3">
      <c r="A810" s="56">
        <v>726</v>
      </c>
      <c r="B810" s="57">
        <v>13080</v>
      </c>
      <c r="C810" s="58" t="s">
        <v>213</v>
      </c>
      <c r="D810" s="59">
        <v>1</v>
      </c>
    </row>
    <row r="811" spans="1:4" x14ac:dyDescent="0.3">
      <c r="A811" s="56">
        <v>727</v>
      </c>
      <c r="B811" s="57">
        <v>13032</v>
      </c>
      <c r="C811" s="58" t="s">
        <v>213</v>
      </c>
      <c r="D811" s="59">
        <v>2</v>
      </c>
    </row>
    <row r="812" spans="1:4" x14ac:dyDescent="0.3">
      <c r="A812" s="56">
        <v>727</v>
      </c>
      <c r="B812" s="57">
        <v>13033</v>
      </c>
      <c r="C812" s="58" t="s">
        <v>213</v>
      </c>
      <c r="D812" s="59">
        <v>1</v>
      </c>
    </row>
    <row r="813" spans="1:4" x14ac:dyDescent="0.3">
      <c r="A813" s="56">
        <v>728</v>
      </c>
      <c r="B813" s="57">
        <v>13034</v>
      </c>
      <c r="C813" s="58" t="s">
        <v>214</v>
      </c>
      <c r="D813" s="59">
        <v>2</v>
      </c>
    </row>
    <row r="814" spans="1:4" x14ac:dyDescent="0.3">
      <c r="A814" s="56">
        <v>729</v>
      </c>
      <c r="B814" s="57">
        <v>13035</v>
      </c>
      <c r="C814" s="58" t="s">
        <v>213</v>
      </c>
      <c r="D814" s="59">
        <v>2</v>
      </c>
    </row>
    <row r="815" spans="1:4" x14ac:dyDescent="0.3">
      <c r="A815" s="56">
        <v>729</v>
      </c>
      <c r="B815" s="57">
        <v>13036</v>
      </c>
      <c r="C815" s="58" t="s">
        <v>213</v>
      </c>
      <c r="D815" s="59">
        <v>1</v>
      </c>
    </row>
    <row r="816" spans="1:4" x14ac:dyDescent="0.3">
      <c r="A816" s="56">
        <v>730</v>
      </c>
      <c r="B816" s="57">
        <v>13037</v>
      </c>
      <c r="C816" s="58" t="s">
        <v>214</v>
      </c>
      <c r="D816" s="59">
        <v>2</v>
      </c>
    </row>
    <row r="817" spans="1:4" x14ac:dyDescent="0.3">
      <c r="A817" s="56">
        <v>731</v>
      </c>
      <c r="B817" s="57">
        <v>13038</v>
      </c>
      <c r="C817" s="58" t="s">
        <v>213</v>
      </c>
      <c r="D817" s="59">
        <v>2</v>
      </c>
    </row>
    <row r="818" spans="1:4" x14ac:dyDescent="0.3">
      <c r="A818" s="56">
        <v>731</v>
      </c>
      <c r="B818" s="57">
        <v>13039</v>
      </c>
      <c r="C818" s="58" t="s">
        <v>213</v>
      </c>
      <c r="D818" s="59">
        <v>1</v>
      </c>
    </row>
    <row r="819" spans="1:4" x14ac:dyDescent="0.3">
      <c r="A819" s="56">
        <v>732</v>
      </c>
      <c r="B819" s="57">
        <v>13040</v>
      </c>
      <c r="C819" s="58" t="s">
        <v>214</v>
      </c>
      <c r="D819" s="59">
        <v>2</v>
      </c>
    </row>
    <row r="820" spans="1:4" x14ac:dyDescent="0.3">
      <c r="A820" s="56">
        <v>733</v>
      </c>
      <c r="B820" s="57">
        <v>13041</v>
      </c>
      <c r="C820" s="58" t="s">
        <v>213</v>
      </c>
      <c r="D820" s="59">
        <v>2</v>
      </c>
    </row>
    <row r="821" spans="1:4" x14ac:dyDescent="0.3">
      <c r="A821" s="56">
        <v>733</v>
      </c>
      <c r="B821" s="57">
        <v>13042</v>
      </c>
      <c r="C821" s="58" t="s">
        <v>213</v>
      </c>
      <c r="D821" s="59">
        <v>1</v>
      </c>
    </row>
    <row r="822" spans="1:4" x14ac:dyDescent="0.3">
      <c r="A822" s="56">
        <v>734</v>
      </c>
      <c r="B822" s="57">
        <v>13043</v>
      </c>
      <c r="C822" s="58" t="s">
        <v>214</v>
      </c>
      <c r="D822" s="59">
        <v>2</v>
      </c>
    </row>
    <row r="823" spans="1:4" x14ac:dyDescent="0.3">
      <c r="A823" s="56">
        <v>735</v>
      </c>
      <c r="B823" s="57">
        <v>13044</v>
      </c>
      <c r="C823" s="58" t="s">
        <v>213</v>
      </c>
      <c r="D823" s="59">
        <v>2</v>
      </c>
    </row>
    <row r="824" spans="1:4" x14ac:dyDescent="0.3">
      <c r="A824" s="56">
        <v>735</v>
      </c>
      <c r="B824" s="57">
        <v>13045</v>
      </c>
      <c r="C824" s="58" t="s">
        <v>213</v>
      </c>
      <c r="D824" s="59">
        <v>1</v>
      </c>
    </row>
    <row r="825" spans="1:4" x14ac:dyDescent="0.3">
      <c r="A825" s="56">
        <v>736</v>
      </c>
      <c r="B825" s="57">
        <v>13046</v>
      </c>
      <c r="C825" s="58" t="s">
        <v>214</v>
      </c>
      <c r="D825" s="59">
        <v>2</v>
      </c>
    </row>
    <row r="826" spans="1:4" x14ac:dyDescent="0.3">
      <c r="A826" s="56">
        <v>737</v>
      </c>
      <c r="B826" s="57">
        <v>13047</v>
      </c>
      <c r="C826" s="58" t="s">
        <v>213</v>
      </c>
      <c r="D826" s="59">
        <v>2</v>
      </c>
    </row>
    <row r="827" spans="1:4" x14ac:dyDescent="0.3">
      <c r="A827" s="56">
        <v>737</v>
      </c>
      <c r="B827" s="57">
        <v>13048</v>
      </c>
      <c r="C827" s="58" t="s">
        <v>213</v>
      </c>
      <c r="D827" s="59">
        <v>1</v>
      </c>
    </row>
    <row r="828" spans="1:4" x14ac:dyDescent="0.3">
      <c r="A828" s="56">
        <v>738</v>
      </c>
      <c r="B828" s="57">
        <v>13049</v>
      </c>
      <c r="C828" s="58" t="s">
        <v>214</v>
      </c>
      <c r="D828" s="59">
        <v>2</v>
      </c>
    </row>
    <row r="829" spans="1:4" x14ac:dyDescent="0.3">
      <c r="A829" s="56">
        <v>739</v>
      </c>
      <c r="B829" s="57">
        <v>13050</v>
      </c>
      <c r="C829" s="58" t="s">
        <v>213</v>
      </c>
      <c r="D829" s="59">
        <v>2</v>
      </c>
    </row>
    <row r="830" spans="1:4" x14ac:dyDescent="0.3">
      <c r="A830" s="56">
        <v>739</v>
      </c>
      <c r="B830" s="57">
        <v>13051</v>
      </c>
      <c r="C830" s="58" t="s">
        <v>213</v>
      </c>
      <c r="D830" s="59">
        <v>1</v>
      </c>
    </row>
    <row r="831" spans="1:4" x14ac:dyDescent="0.3">
      <c r="A831" s="56">
        <v>740</v>
      </c>
      <c r="B831" s="57">
        <v>13052</v>
      </c>
      <c r="C831" s="58" t="s">
        <v>214</v>
      </c>
      <c r="D831" s="59">
        <v>2</v>
      </c>
    </row>
    <row r="832" spans="1:4" x14ac:dyDescent="0.3">
      <c r="A832" s="56">
        <v>741</v>
      </c>
      <c r="B832" s="57">
        <v>13053</v>
      </c>
      <c r="C832" s="58" t="s">
        <v>213</v>
      </c>
      <c r="D832" s="59">
        <v>2</v>
      </c>
    </row>
    <row r="833" spans="1:4" x14ac:dyDescent="0.3">
      <c r="A833" s="56">
        <v>741</v>
      </c>
      <c r="B833" s="57">
        <v>13054</v>
      </c>
      <c r="C833" s="58" t="s">
        <v>213</v>
      </c>
      <c r="D833" s="59">
        <v>1</v>
      </c>
    </row>
    <row r="834" spans="1:4" x14ac:dyDescent="0.3">
      <c r="A834" s="56">
        <v>742</v>
      </c>
      <c r="B834" s="57">
        <v>13055</v>
      </c>
      <c r="C834" s="58" t="s">
        <v>214</v>
      </c>
      <c r="D834" s="59">
        <v>2</v>
      </c>
    </row>
    <row r="835" spans="1:4" x14ac:dyDescent="0.3">
      <c r="A835" s="56">
        <v>743</v>
      </c>
      <c r="B835" s="57">
        <v>13056</v>
      </c>
      <c r="C835" s="58" t="s">
        <v>213</v>
      </c>
      <c r="D835" s="59">
        <v>2</v>
      </c>
    </row>
    <row r="836" spans="1:4" x14ac:dyDescent="0.3">
      <c r="A836" s="56">
        <v>743</v>
      </c>
      <c r="B836" s="57">
        <v>13057</v>
      </c>
      <c r="C836" s="58" t="s">
        <v>213</v>
      </c>
      <c r="D836" s="59">
        <v>1</v>
      </c>
    </row>
    <row r="837" spans="1:4" x14ac:dyDescent="0.3">
      <c r="A837" s="56">
        <v>744</v>
      </c>
      <c r="B837" s="57">
        <v>13058</v>
      </c>
      <c r="C837" s="58" t="s">
        <v>214</v>
      </c>
      <c r="D837" s="59">
        <v>2</v>
      </c>
    </row>
    <row r="838" spans="1:4" x14ac:dyDescent="0.3">
      <c r="A838" s="56">
        <v>745</v>
      </c>
      <c r="B838" s="57">
        <v>13059</v>
      </c>
      <c r="C838" s="58" t="s">
        <v>213</v>
      </c>
      <c r="D838" s="59">
        <v>2</v>
      </c>
    </row>
    <row r="839" spans="1:4" x14ac:dyDescent="0.3">
      <c r="A839" s="56">
        <v>745</v>
      </c>
      <c r="B839" s="57">
        <v>13060</v>
      </c>
      <c r="C839" s="58" t="s">
        <v>213</v>
      </c>
      <c r="D839" s="59">
        <v>1</v>
      </c>
    </row>
    <row r="840" spans="1:4" x14ac:dyDescent="0.3">
      <c r="A840" s="56">
        <v>746</v>
      </c>
      <c r="B840" s="57">
        <v>13061</v>
      </c>
      <c r="C840" s="58" t="s">
        <v>214</v>
      </c>
      <c r="D840" s="59">
        <v>2</v>
      </c>
    </row>
    <row r="841" spans="1:4" x14ac:dyDescent="0.3">
      <c r="A841" s="56">
        <v>747</v>
      </c>
      <c r="B841" s="57">
        <v>13062</v>
      </c>
      <c r="C841" s="58" t="s">
        <v>213</v>
      </c>
      <c r="D841" s="59">
        <v>2</v>
      </c>
    </row>
    <row r="842" spans="1:4" x14ac:dyDescent="0.3">
      <c r="A842" s="56">
        <v>747</v>
      </c>
      <c r="B842" s="57">
        <v>13063</v>
      </c>
      <c r="C842" s="58" t="s">
        <v>213</v>
      </c>
      <c r="D842" s="59">
        <v>1</v>
      </c>
    </row>
    <row r="843" spans="1:4" x14ac:dyDescent="0.3">
      <c r="A843" s="56">
        <v>748</v>
      </c>
      <c r="B843" s="57">
        <v>13064</v>
      </c>
      <c r="C843" s="58" t="s">
        <v>213</v>
      </c>
      <c r="D843" s="59">
        <v>2</v>
      </c>
    </row>
    <row r="844" spans="1:4" x14ac:dyDescent="0.3">
      <c r="A844" s="56">
        <v>748</v>
      </c>
      <c r="B844" s="57">
        <v>13065</v>
      </c>
      <c r="C844" s="58" t="s">
        <v>213</v>
      </c>
      <c r="D844" s="59">
        <v>1</v>
      </c>
    </row>
    <row r="845" spans="1:4" x14ac:dyDescent="0.3">
      <c r="A845" s="56">
        <v>749</v>
      </c>
      <c r="B845" s="57">
        <v>13066</v>
      </c>
      <c r="C845" s="58" t="s">
        <v>214</v>
      </c>
      <c r="D845" s="59">
        <v>2</v>
      </c>
    </row>
    <row r="846" spans="1:4" x14ac:dyDescent="0.3">
      <c r="A846" s="56">
        <v>752</v>
      </c>
      <c r="B846" s="57">
        <v>13011</v>
      </c>
      <c r="C846" s="58" t="s">
        <v>213</v>
      </c>
      <c r="D846" s="59">
        <v>2</v>
      </c>
    </row>
    <row r="847" spans="1:4" x14ac:dyDescent="0.3">
      <c r="A847" s="56">
        <v>752</v>
      </c>
      <c r="B847" s="57">
        <v>13012</v>
      </c>
      <c r="C847" s="58" t="s">
        <v>213</v>
      </c>
      <c r="D847" s="59">
        <v>1</v>
      </c>
    </row>
    <row r="848" spans="1:4" x14ac:dyDescent="0.3">
      <c r="A848" s="56">
        <v>753</v>
      </c>
      <c r="B848" s="57">
        <v>13013</v>
      </c>
      <c r="C848" s="58" t="s">
        <v>215</v>
      </c>
      <c r="D848" s="59">
        <v>2</v>
      </c>
    </row>
    <row r="849" spans="1:4" x14ac:dyDescent="0.3">
      <c r="A849" s="56">
        <v>754</v>
      </c>
      <c r="B849" s="57">
        <v>13014</v>
      </c>
      <c r="C849" s="58" t="s">
        <v>213</v>
      </c>
      <c r="D849" s="59">
        <v>2</v>
      </c>
    </row>
    <row r="850" spans="1:4" x14ac:dyDescent="0.3">
      <c r="A850" s="56">
        <v>754</v>
      </c>
      <c r="B850" s="57">
        <v>13015</v>
      </c>
      <c r="C850" s="58" t="s">
        <v>213</v>
      </c>
      <c r="D850" s="59">
        <v>1</v>
      </c>
    </row>
    <row r="851" spans="1:4" x14ac:dyDescent="0.3">
      <c r="A851" s="56">
        <v>755</v>
      </c>
      <c r="B851" s="57">
        <v>13016</v>
      </c>
      <c r="C851" s="58" t="s">
        <v>215</v>
      </c>
      <c r="D851" s="59">
        <v>2</v>
      </c>
    </row>
    <row r="852" spans="1:4" x14ac:dyDescent="0.3">
      <c r="A852" s="56">
        <v>756</v>
      </c>
      <c r="B852" s="57">
        <v>13017</v>
      </c>
      <c r="C852" s="58" t="s">
        <v>213</v>
      </c>
      <c r="D852" s="59">
        <v>2</v>
      </c>
    </row>
    <row r="853" spans="1:4" x14ac:dyDescent="0.3">
      <c r="A853" s="56">
        <v>756</v>
      </c>
      <c r="B853" s="57">
        <v>13018</v>
      </c>
      <c r="C853" s="58" t="s">
        <v>213</v>
      </c>
      <c r="D853" s="59">
        <v>1</v>
      </c>
    </row>
    <row r="854" spans="1:4" x14ac:dyDescent="0.3">
      <c r="A854" s="56">
        <v>757</v>
      </c>
      <c r="B854" s="57">
        <v>13019</v>
      </c>
      <c r="C854" s="58" t="s">
        <v>215</v>
      </c>
      <c r="D854" s="59">
        <v>2</v>
      </c>
    </row>
    <row r="855" spans="1:4" x14ac:dyDescent="0.3">
      <c r="A855" s="56">
        <v>758</v>
      </c>
      <c r="B855" s="57">
        <v>13020</v>
      </c>
      <c r="C855" s="58" t="s">
        <v>213</v>
      </c>
      <c r="D855" s="59">
        <v>2</v>
      </c>
    </row>
    <row r="856" spans="1:4" x14ac:dyDescent="0.3">
      <c r="A856" s="56">
        <v>758</v>
      </c>
      <c r="B856" s="57">
        <v>13021</v>
      </c>
      <c r="C856" s="58" t="s">
        <v>213</v>
      </c>
      <c r="D856" s="59">
        <v>1</v>
      </c>
    </row>
    <row r="857" spans="1:4" x14ac:dyDescent="0.3">
      <c r="A857" s="56">
        <v>759</v>
      </c>
      <c r="B857" s="57">
        <v>13022</v>
      </c>
      <c r="C857" s="58" t="s">
        <v>215</v>
      </c>
      <c r="D857" s="59">
        <v>2</v>
      </c>
    </row>
    <row r="858" spans="1:4" x14ac:dyDescent="0.3">
      <c r="A858" s="56">
        <v>760</v>
      </c>
      <c r="B858" s="57">
        <v>13023</v>
      </c>
      <c r="C858" s="58" t="s">
        <v>213</v>
      </c>
      <c r="D858" s="59">
        <v>2</v>
      </c>
    </row>
    <row r="859" spans="1:4" x14ac:dyDescent="0.3">
      <c r="A859" s="56">
        <v>760</v>
      </c>
      <c r="B859" s="57">
        <v>13024</v>
      </c>
      <c r="C859" s="58" t="s">
        <v>213</v>
      </c>
      <c r="D859" s="59">
        <v>1</v>
      </c>
    </row>
    <row r="860" spans="1:4" x14ac:dyDescent="0.3">
      <c r="A860" s="56">
        <v>761</v>
      </c>
      <c r="B860" s="57">
        <v>13025</v>
      </c>
      <c r="C860" s="58" t="s">
        <v>215</v>
      </c>
      <c r="D860" s="59">
        <v>2</v>
      </c>
    </row>
    <row r="861" spans="1:4" x14ac:dyDescent="0.3">
      <c r="A861" s="56">
        <v>762</v>
      </c>
      <c r="B861" s="57">
        <v>13026</v>
      </c>
      <c r="C861" s="58" t="s">
        <v>213</v>
      </c>
      <c r="D861" s="59">
        <v>2</v>
      </c>
    </row>
    <row r="862" spans="1:4" x14ac:dyDescent="0.3">
      <c r="A862" s="56">
        <v>762</v>
      </c>
      <c r="B862" s="57">
        <v>13027</v>
      </c>
      <c r="C862" s="58" t="s">
        <v>213</v>
      </c>
      <c r="D862" s="59">
        <v>1</v>
      </c>
    </row>
    <row r="863" spans="1:4" x14ac:dyDescent="0.3">
      <c r="A863" s="56">
        <v>763</v>
      </c>
      <c r="B863" s="57">
        <v>13028</v>
      </c>
      <c r="C863" s="58" t="s">
        <v>215</v>
      </c>
      <c r="D863" s="59">
        <v>2</v>
      </c>
    </row>
    <row r="864" spans="1:4" x14ac:dyDescent="0.3">
      <c r="A864" s="56">
        <v>764</v>
      </c>
      <c r="B864" s="57">
        <v>13002</v>
      </c>
      <c r="C864" s="58" t="s">
        <v>213</v>
      </c>
      <c r="D864" s="59">
        <v>2</v>
      </c>
    </row>
    <row r="865" spans="1:4" x14ac:dyDescent="0.3">
      <c r="A865" s="56">
        <v>764</v>
      </c>
      <c r="B865" s="57">
        <v>13003</v>
      </c>
      <c r="C865" s="58" t="s">
        <v>213</v>
      </c>
      <c r="D865" s="59">
        <v>1</v>
      </c>
    </row>
    <row r="866" spans="1:4" x14ac:dyDescent="0.3">
      <c r="A866" s="56">
        <v>765</v>
      </c>
      <c r="B866" s="57">
        <v>13004</v>
      </c>
      <c r="C866" s="58" t="s">
        <v>215</v>
      </c>
      <c r="D866" s="59">
        <v>2</v>
      </c>
    </row>
    <row r="867" spans="1:4" x14ac:dyDescent="0.3">
      <c r="A867" s="56">
        <v>766</v>
      </c>
      <c r="B867" s="57">
        <v>13005</v>
      </c>
      <c r="C867" s="58" t="s">
        <v>213</v>
      </c>
      <c r="D867" s="59">
        <v>2</v>
      </c>
    </row>
    <row r="868" spans="1:4" x14ac:dyDescent="0.3">
      <c r="A868" s="56">
        <v>766</v>
      </c>
      <c r="B868" s="57">
        <v>13006</v>
      </c>
      <c r="C868" s="58" t="s">
        <v>213</v>
      </c>
      <c r="D868" s="59">
        <v>1</v>
      </c>
    </row>
    <row r="869" spans="1:4" x14ac:dyDescent="0.3">
      <c r="A869" s="56">
        <v>767</v>
      </c>
      <c r="B869" s="57">
        <v>13007</v>
      </c>
      <c r="C869" s="58" t="s">
        <v>215</v>
      </c>
      <c r="D869" s="59">
        <v>2</v>
      </c>
    </row>
    <row r="870" spans="1:4" x14ac:dyDescent="0.3">
      <c r="A870" s="56">
        <v>768</v>
      </c>
      <c r="B870" s="57">
        <v>13008</v>
      </c>
      <c r="C870" s="58" t="s">
        <v>213</v>
      </c>
      <c r="D870" s="59">
        <v>2</v>
      </c>
    </row>
    <row r="871" spans="1:4" x14ac:dyDescent="0.3">
      <c r="A871" s="56">
        <v>768</v>
      </c>
      <c r="B871" s="57">
        <v>13009</v>
      </c>
      <c r="C871" s="58" t="s">
        <v>213</v>
      </c>
      <c r="D871" s="59">
        <v>1</v>
      </c>
    </row>
    <row r="872" spans="1:4" x14ac:dyDescent="0.3">
      <c r="A872" s="56">
        <v>769</v>
      </c>
      <c r="B872" s="57">
        <v>13010</v>
      </c>
      <c r="C872" s="58" t="s">
        <v>215</v>
      </c>
      <c r="D872" s="59">
        <v>2</v>
      </c>
    </row>
    <row r="873" spans="1:4" x14ac:dyDescent="0.3">
      <c r="A873" s="56">
        <v>770</v>
      </c>
      <c r="B873" s="57">
        <v>13001</v>
      </c>
      <c r="C873" s="58" t="s">
        <v>216</v>
      </c>
      <c r="D873" s="59">
        <v>2</v>
      </c>
    </row>
    <row r="874" spans="1:4" x14ac:dyDescent="0.3">
      <c r="A874" s="56">
        <v>775</v>
      </c>
      <c r="B874" s="57">
        <v>334</v>
      </c>
      <c r="C874" s="58" t="s">
        <v>217</v>
      </c>
      <c r="D874" s="59" t="s">
        <v>37</v>
      </c>
    </row>
    <row r="875" spans="1:4" x14ac:dyDescent="0.3">
      <c r="A875" s="56">
        <v>776</v>
      </c>
      <c r="B875" s="57">
        <v>335</v>
      </c>
      <c r="C875" s="58" t="s">
        <v>217</v>
      </c>
      <c r="D875" s="59" t="s">
        <v>37</v>
      </c>
    </row>
    <row r="876" spans="1:4" x14ac:dyDescent="0.3">
      <c r="A876" s="56">
        <v>781</v>
      </c>
      <c r="B876" s="57">
        <v>327</v>
      </c>
      <c r="C876" s="58" t="s">
        <v>213</v>
      </c>
      <c r="D876" s="59" t="s">
        <v>37</v>
      </c>
    </row>
    <row r="877" spans="1:4" x14ac:dyDescent="0.3">
      <c r="A877" s="56">
        <v>782</v>
      </c>
      <c r="B877" s="57">
        <v>13069</v>
      </c>
      <c r="C877" s="58" t="s">
        <v>213</v>
      </c>
      <c r="D877" s="59">
        <v>1</v>
      </c>
    </row>
    <row r="878" spans="1:4" x14ac:dyDescent="0.3">
      <c r="A878" s="56">
        <v>783</v>
      </c>
      <c r="B878" s="57">
        <v>13072</v>
      </c>
      <c r="C878" s="58" t="s">
        <v>213</v>
      </c>
      <c r="D878" s="59">
        <v>1</v>
      </c>
    </row>
    <row r="879" spans="1:4" x14ac:dyDescent="0.3">
      <c r="A879" s="56">
        <v>784</v>
      </c>
      <c r="B879" s="57">
        <v>13075</v>
      </c>
      <c r="C879" s="58" t="s">
        <v>213</v>
      </c>
      <c r="D879" s="59">
        <v>1</v>
      </c>
    </row>
    <row r="880" spans="1:4" x14ac:dyDescent="0.3">
      <c r="A880" s="56">
        <v>785</v>
      </c>
      <c r="B880" s="57">
        <v>13078</v>
      </c>
      <c r="C880" s="58" t="s">
        <v>213</v>
      </c>
      <c r="D880" s="59">
        <v>1</v>
      </c>
    </row>
    <row r="881" spans="1:4" x14ac:dyDescent="0.3">
      <c r="A881" s="56">
        <v>786</v>
      </c>
      <c r="B881" s="57">
        <v>13081</v>
      </c>
      <c r="C881" s="58" t="s">
        <v>213</v>
      </c>
      <c r="D881" s="59">
        <v>1</v>
      </c>
    </row>
    <row r="882" spans="1:4" x14ac:dyDescent="0.3">
      <c r="A882" s="56">
        <v>787</v>
      </c>
      <c r="B882" s="57">
        <v>13082</v>
      </c>
      <c r="C882" s="58" t="s">
        <v>218</v>
      </c>
      <c r="D882" s="59">
        <v>2</v>
      </c>
    </row>
    <row r="883" spans="1:4" x14ac:dyDescent="0.3">
      <c r="A883" s="56">
        <v>787</v>
      </c>
      <c r="B883" s="57">
        <v>13083</v>
      </c>
      <c r="C883" s="58" t="s">
        <v>218</v>
      </c>
      <c r="D883" s="59">
        <v>1</v>
      </c>
    </row>
    <row r="884" spans="1:4" x14ac:dyDescent="0.3">
      <c r="A884" s="56">
        <v>788</v>
      </c>
      <c r="B884" s="57">
        <v>13084</v>
      </c>
      <c r="C884" s="58" t="s">
        <v>219</v>
      </c>
      <c r="D884" s="59">
        <v>1</v>
      </c>
    </row>
    <row r="885" spans="1:4" x14ac:dyDescent="0.3">
      <c r="A885" s="56">
        <v>789</v>
      </c>
      <c r="B885" s="57">
        <v>13085</v>
      </c>
      <c r="C885" s="58" t="s">
        <v>220</v>
      </c>
      <c r="D885" s="59">
        <v>2</v>
      </c>
    </row>
    <row r="886" spans="1:4" x14ac:dyDescent="0.3">
      <c r="A886" s="56">
        <v>789</v>
      </c>
      <c r="B886" s="57">
        <v>13086</v>
      </c>
      <c r="C886" s="58" t="s">
        <v>220</v>
      </c>
      <c r="D886" s="59">
        <v>1</v>
      </c>
    </row>
    <row r="887" spans="1:4" x14ac:dyDescent="0.3">
      <c r="A887" s="56">
        <v>790</v>
      </c>
      <c r="B887" s="57">
        <v>13087</v>
      </c>
      <c r="C887" s="58" t="s">
        <v>221</v>
      </c>
      <c r="D887" s="59">
        <v>1</v>
      </c>
    </row>
    <row r="888" spans="1:4" x14ac:dyDescent="0.3">
      <c r="A888" s="56">
        <v>791</v>
      </c>
      <c r="B888" s="57">
        <v>13088</v>
      </c>
      <c r="C888" s="58" t="s">
        <v>222</v>
      </c>
      <c r="D888" s="59">
        <v>2</v>
      </c>
    </row>
    <row r="889" spans="1:4" x14ac:dyDescent="0.3">
      <c r="A889" s="56">
        <v>791</v>
      </c>
      <c r="B889" s="57">
        <v>13089</v>
      </c>
      <c r="C889" s="58" t="s">
        <v>222</v>
      </c>
      <c r="D889" s="59">
        <v>1</v>
      </c>
    </row>
    <row r="890" spans="1:4" x14ac:dyDescent="0.3">
      <c r="A890" s="56">
        <v>792</v>
      </c>
      <c r="B890" s="57">
        <v>13090</v>
      </c>
      <c r="C890" s="58" t="s">
        <v>223</v>
      </c>
      <c r="D890" s="59">
        <v>1</v>
      </c>
    </row>
    <row r="891" spans="1:4" x14ac:dyDescent="0.3">
      <c r="A891" s="56">
        <v>793</v>
      </c>
      <c r="B891" s="57">
        <v>13091</v>
      </c>
      <c r="C891" s="58" t="s">
        <v>213</v>
      </c>
      <c r="D891" s="59">
        <v>2</v>
      </c>
    </row>
    <row r="892" spans="1:4" x14ac:dyDescent="0.3">
      <c r="A892" s="56">
        <v>793</v>
      </c>
      <c r="B892" s="57">
        <v>13092</v>
      </c>
      <c r="C892" s="58" t="s">
        <v>213</v>
      </c>
      <c r="D892" s="59">
        <v>1</v>
      </c>
    </row>
    <row r="893" spans="1:4" x14ac:dyDescent="0.3">
      <c r="A893" s="56">
        <v>794</v>
      </c>
      <c r="B893" s="57">
        <v>13093</v>
      </c>
      <c r="C893" s="58" t="s">
        <v>214</v>
      </c>
      <c r="D893" s="59">
        <v>2</v>
      </c>
    </row>
    <row r="894" spans="1:4" x14ac:dyDescent="0.3">
      <c r="A894" s="56">
        <v>801</v>
      </c>
      <c r="B894" s="57">
        <v>306</v>
      </c>
      <c r="C894" s="58" t="s">
        <v>140</v>
      </c>
      <c r="D894" s="59">
        <v>1</v>
      </c>
    </row>
    <row r="895" spans="1:4" x14ac:dyDescent="0.3">
      <c r="A895" s="56">
        <v>802</v>
      </c>
      <c r="B895" s="57">
        <v>14005</v>
      </c>
      <c r="C895" s="58" t="s">
        <v>224</v>
      </c>
      <c r="D895" s="59">
        <v>2</v>
      </c>
    </row>
    <row r="896" spans="1:4" x14ac:dyDescent="0.3">
      <c r="A896" s="56">
        <v>802</v>
      </c>
      <c r="B896" s="57">
        <v>14006</v>
      </c>
      <c r="C896" s="58" t="s">
        <v>224</v>
      </c>
      <c r="D896" s="59">
        <v>1</v>
      </c>
    </row>
    <row r="897" spans="1:4" x14ac:dyDescent="0.3">
      <c r="A897" s="56">
        <v>803</v>
      </c>
      <c r="B897" s="57">
        <v>14007</v>
      </c>
      <c r="C897" s="58" t="s">
        <v>225</v>
      </c>
      <c r="D897" s="59" t="s">
        <v>37</v>
      </c>
    </row>
    <row r="898" spans="1:4" x14ac:dyDescent="0.3">
      <c r="A898" s="56">
        <v>804</v>
      </c>
      <c r="B898" s="57">
        <v>14008</v>
      </c>
      <c r="C898" s="58" t="s">
        <v>224</v>
      </c>
      <c r="D898" s="59">
        <v>2</v>
      </c>
    </row>
    <row r="899" spans="1:4" x14ac:dyDescent="0.3">
      <c r="A899" s="56">
        <v>804</v>
      </c>
      <c r="B899" s="57">
        <v>14009</v>
      </c>
      <c r="C899" s="58" t="s">
        <v>224</v>
      </c>
      <c r="D899" s="59">
        <v>1</v>
      </c>
    </row>
    <row r="900" spans="1:4" x14ac:dyDescent="0.3">
      <c r="A900" s="56">
        <v>805</v>
      </c>
      <c r="B900" s="57">
        <v>14010</v>
      </c>
      <c r="C900" s="58" t="s">
        <v>225</v>
      </c>
      <c r="D900" s="59" t="s">
        <v>37</v>
      </c>
    </row>
    <row r="901" spans="1:4" x14ac:dyDescent="0.3">
      <c r="A901" s="56">
        <v>806</v>
      </c>
      <c r="B901" s="57">
        <v>14011</v>
      </c>
      <c r="C901" s="58" t="s">
        <v>224</v>
      </c>
      <c r="D901" s="59">
        <v>2</v>
      </c>
    </row>
    <row r="902" spans="1:4" x14ac:dyDescent="0.3">
      <c r="A902" s="56">
        <v>806</v>
      </c>
      <c r="B902" s="57">
        <v>14012</v>
      </c>
      <c r="C902" s="58" t="s">
        <v>224</v>
      </c>
      <c r="D902" s="59">
        <v>1</v>
      </c>
    </row>
    <row r="903" spans="1:4" x14ac:dyDescent="0.3">
      <c r="A903" s="56">
        <v>807</v>
      </c>
      <c r="B903" s="57">
        <v>14013</v>
      </c>
      <c r="C903" s="58" t="s">
        <v>225</v>
      </c>
      <c r="D903" s="59" t="s">
        <v>37</v>
      </c>
    </row>
    <row r="904" spans="1:4" x14ac:dyDescent="0.3">
      <c r="A904" s="56">
        <v>808</v>
      </c>
      <c r="B904" s="57">
        <v>14017</v>
      </c>
      <c r="C904" s="58" t="s">
        <v>224</v>
      </c>
      <c r="D904" s="59">
        <v>2</v>
      </c>
    </row>
    <row r="905" spans="1:4" x14ac:dyDescent="0.3">
      <c r="A905" s="56">
        <v>808</v>
      </c>
      <c r="B905" s="57">
        <v>14018</v>
      </c>
      <c r="C905" s="58" t="s">
        <v>224</v>
      </c>
      <c r="D905" s="59">
        <v>1</v>
      </c>
    </row>
    <row r="906" spans="1:4" x14ac:dyDescent="0.3">
      <c r="A906" s="56">
        <v>809</v>
      </c>
      <c r="B906" s="57">
        <v>14019</v>
      </c>
      <c r="C906" s="58" t="s">
        <v>225</v>
      </c>
      <c r="D906" s="59" t="s">
        <v>37</v>
      </c>
    </row>
    <row r="907" spans="1:4" x14ac:dyDescent="0.3">
      <c r="A907" s="56">
        <v>810</v>
      </c>
      <c r="B907" s="57">
        <v>14020</v>
      </c>
      <c r="C907" s="58" t="s">
        <v>224</v>
      </c>
      <c r="D907" s="59">
        <v>2</v>
      </c>
    </row>
    <row r="908" spans="1:4" x14ac:dyDescent="0.3">
      <c r="A908" s="56">
        <v>810</v>
      </c>
      <c r="B908" s="57">
        <v>14021</v>
      </c>
      <c r="C908" s="58" t="s">
        <v>224</v>
      </c>
      <c r="D908" s="59">
        <v>1</v>
      </c>
    </row>
    <row r="909" spans="1:4" x14ac:dyDescent="0.3">
      <c r="A909" s="56">
        <v>811</v>
      </c>
      <c r="B909" s="57">
        <v>14022</v>
      </c>
      <c r="C909" s="58" t="s">
        <v>225</v>
      </c>
      <c r="D909" s="59" t="s">
        <v>37</v>
      </c>
    </row>
    <row r="910" spans="1:4" x14ac:dyDescent="0.3">
      <c r="A910" s="56">
        <v>812</v>
      </c>
      <c r="B910" s="57">
        <v>14023</v>
      </c>
      <c r="C910" s="58" t="s">
        <v>224</v>
      </c>
      <c r="D910" s="59">
        <v>2</v>
      </c>
    </row>
    <row r="911" spans="1:4" x14ac:dyDescent="0.3">
      <c r="A911" s="56">
        <v>812</v>
      </c>
      <c r="B911" s="57">
        <v>14024</v>
      </c>
      <c r="C911" s="58" t="s">
        <v>224</v>
      </c>
      <c r="D911" s="59">
        <v>1</v>
      </c>
    </row>
    <row r="912" spans="1:4" x14ac:dyDescent="0.3">
      <c r="A912" s="56">
        <v>813</v>
      </c>
      <c r="B912" s="57">
        <v>14025</v>
      </c>
      <c r="C912" s="58" t="s">
        <v>225</v>
      </c>
      <c r="D912" s="59" t="s">
        <v>37</v>
      </c>
    </row>
    <row r="913" spans="1:4" x14ac:dyDescent="0.3">
      <c r="A913" s="56">
        <v>814</v>
      </c>
      <c r="B913" s="57">
        <v>14029</v>
      </c>
      <c r="C913" s="58" t="s">
        <v>224</v>
      </c>
      <c r="D913" s="59">
        <v>2</v>
      </c>
    </row>
    <row r="914" spans="1:4" x14ac:dyDescent="0.3">
      <c r="A914" s="56">
        <v>814</v>
      </c>
      <c r="B914" s="57">
        <v>14030</v>
      </c>
      <c r="C914" s="58" t="s">
        <v>224</v>
      </c>
      <c r="D914" s="59">
        <v>1</v>
      </c>
    </row>
    <row r="915" spans="1:4" x14ac:dyDescent="0.3">
      <c r="A915" s="56">
        <v>815</v>
      </c>
      <c r="B915" s="57">
        <v>14031</v>
      </c>
      <c r="C915" s="58" t="s">
        <v>225</v>
      </c>
      <c r="D915" s="59" t="s">
        <v>37</v>
      </c>
    </row>
    <row r="916" spans="1:4" x14ac:dyDescent="0.3">
      <c r="A916" s="56">
        <v>816</v>
      </c>
      <c r="B916" s="57">
        <v>14032</v>
      </c>
      <c r="C916" s="58" t="s">
        <v>224</v>
      </c>
      <c r="D916" s="59">
        <v>2</v>
      </c>
    </row>
    <row r="917" spans="1:4" x14ac:dyDescent="0.3">
      <c r="A917" s="56">
        <v>816</v>
      </c>
      <c r="B917" s="57">
        <v>14033</v>
      </c>
      <c r="C917" s="58" t="s">
        <v>224</v>
      </c>
      <c r="D917" s="59">
        <v>1</v>
      </c>
    </row>
    <row r="918" spans="1:4" x14ac:dyDescent="0.3">
      <c r="A918" s="56">
        <v>817</v>
      </c>
      <c r="B918" s="57">
        <v>14034</v>
      </c>
      <c r="C918" s="58" t="s">
        <v>225</v>
      </c>
      <c r="D918" s="59" t="s">
        <v>37</v>
      </c>
    </row>
    <row r="919" spans="1:4" x14ac:dyDescent="0.3">
      <c r="A919" s="56">
        <v>818</v>
      </c>
      <c r="B919" s="57">
        <v>14035</v>
      </c>
      <c r="C919" s="58" t="s">
        <v>224</v>
      </c>
      <c r="D919" s="59">
        <v>2</v>
      </c>
    </row>
    <row r="920" spans="1:4" x14ac:dyDescent="0.3">
      <c r="A920" s="56">
        <v>818</v>
      </c>
      <c r="B920" s="57">
        <v>14036</v>
      </c>
      <c r="C920" s="58" t="s">
        <v>224</v>
      </c>
      <c r="D920" s="59">
        <v>1</v>
      </c>
    </row>
    <row r="921" spans="1:4" x14ac:dyDescent="0.3">
      <c r="A921" s="56">
        <v>819</v>
      </c>
      <c r="B921" s="57">
        <v>14037</v>
      </c>
      <c r="C921" s="58" t="s">
        <v>225</v>
      </c>
      <c r="D921" s="59" t="s">
        <v>37</v>
      </c>
    </row>
    <row r="922" spans="1:4" x14ac:dyDescent="0.3">
      <c r="A922" s="56">
        <v>820</v>
      </c>
      <c r="B922" s="57">
        <v>14042</v>
      </c>
      <c r="C922" s="58" t="s">
        <v>224</v>
      </c>
      <c r="D922" s="59">
        <v>2</v>
      </c>
    </row>
    <row r="923" spans="1:4" x14ac:dyDescent="0.3">
      <c r="A923" s="56">
        <v>820</v>
      </c>
      <c r="B923" s="57">
        <v>14043</v>
      </c>
      <c r="C923" s="58" t="s">
        <v>224</v>
      </c>
      <c r="D923" s="59">
        <v>1</v>
      </c>
    </row>
    <row r="924" spans="1:4" x14ac:dyDescent="0.3">
      <c r="A924" s="56">
        <v>821</v>
      </c>
      <c r="B924" s="57">
        <v>14044</v>
      </c>
      <c r="C924" s="58" t="s">
        <v>225</v>
      </c>
      <c r="D924" s="59" t="s">
        <v>37</v>
      </c>
    </row>
    <row r="925" spans="1:4" x14ac:dyDescent="0.3">
      <c r="A925" s="56">
        <v>822</v>
      </c>
      <c r="B925" s="57">
        <v>14045</v>
      </c>
      <c r="C925" s="58" t="s">
        <v>224</v>
      </c>
      <c r="D925" s="59">
        <v>2</v>
      </c>
    </row>
    <row r="926" spans="1:4" x14ac:dyDescent="0.3">
      <c r="A926" s="56">
        <v>822</v>
      </c>
      <c r="B926" s="57">
        <v>14046</v>
      </c>
      <c r="C926" s="58" t="s">
        <v>224</v>
      </c>
      <c r="D926" s="59">
        <v>1</v>
      </c>
    </row>
    <row r="927" spans="1:4" x14ac:dyDescent="0.3">
      <c r="A927" s="56">
        <v>823</v>
      </c>
      <c r="B927" s="57">
        <v>14047</v>
      </c>
      <c r="C927" s="58" t="s">
        <v>225</v>
      </c>
      <c r="D927" s="59" t="s">
        <v>37</v>
      </c>
    </row>
    <row r="928" spans="1:4" x14ac:dyDescent="0.3">
      <c r="A928" s="56">
        <v>824</v>
      </c>
      <c r="B928" s="57">
        <v>14048</v>
      </c>
      <c r="C928" s="58" t="s">
        <v>224</v>
      </c>
      <c r="D928" s="59">
        <v>2</v>
      </c>
    </row>
    <row r="929" spans="1:4" x14ac:dyDescent="0.3">
      <c r="A929" s="56">
        <v>824</v>
      </c>
      <c r="B929" s="57">
        <v>14049</v>
      </c>
      <c r="C929" s="58" t="s">
        <v>224</v>
      </c>
      <c r="D929" s="59">
        <v>1</v>
      </c>
    </row>
    <row r="930" spans="1:4" x14ac:dyDescent="0.3">
      <c r="A930" s="56">
        <v>825</v>
      </c>
      <c r="B930" s="57">
        <v>14050</v>
      </c>
      <c r="C930" s="58" t="s">
        <v>225</v>
      </c>
      <c r="D930" s="59" t="s">
        <v>37</v>
      </c>
    </row>
    <row r="931" spans="1:4" x14ac:dyDescent="0.3">
      <c r="A931" s="56">
        <v>826</v>
      </c>
      <c r="B931" s="57">
        <v>14069</v>
      </c>
      <c r="C931" s="58" t="s">
        <v>224</v>
      </c>
      <c r="D931" s="59">
        <v>2</v>
      </c>
    </row>
    <row r="932" spans="1:4" x14ac:dyDescent="0.3">
      <c r="A932" s="56">
        <v>826</v>
      </c>
      <c r="B932" s="57">
        <v>14070</v>
      </c>
      <c r="C932" s="58" t="s">
        <v>224</v>
      </c>
      <c r="D932" s="59">
        <v>1</v>
      </c>
    </row>
    <row r="933" spans="1:4" x14ac:dyDescent="0.3">
      <c r="A933" s="56">
        <v>827</v>
      </c>
      <c r="B933" s="57">
        <v>14071</v>
      </c>
      <c r="C933" s="58" t="s">
        <v>225</v>
      </c>
      <c r="D933" s="59" t="s">
        <v>37</v>
      </c>
    </row>
    <row r="934" spans="1:4" x14ac:dyDescent="0.3">
      <c r="A934" s="56">
        <v>828</v>
      </c>
      <c r="B934" s="57">
        <v>14072</v>
      </c>
      <c r="C934" s="58" t="s">
        <v>224</v>
      </c>
      <c r="D934" s="59">
        <v>2</v>
      </c>
    </row>
    <row r="935" spans="1:4" x14ac:dyDescent="0.3">
      <c r="A935" s="56">
        <v>828</v>
      </c>
      <c r="B935" s="57">
        <v>14073</v>
      </c>
      <c r="C935" s="58" t="s">
        <v>224</v>
      </c>
      <c r="D935" s="59">
        <v>1</v>
      </c>
    </row>
    <row r="936" spans="1:4" x14ac:dyDescent="0.3">
      <c r="A936" s="56">
        <v>829</v>
      </c>
      <c r="B936" s="57">
        <v>14074</v>
      </c>
      <c r="C936" s="58" t="s">
        <v>225</v>
      </c>
      <c r="D936" s="59" t="s">
        <v>37</v>
      </c>
    </row>
    <row r="937" spans="1:4" x14ac:dyDescent="0.3">
      <c r="A937" s="56">
        <v>830</v>
      </c>
      <c r="B937" s="57">
        <v>14075</v>
      </c>
      <c r="C937" s="58" t="s">
        <v>224</v>
      </c>
      <c r="D937" s="59">
        <v>2</v>
      </c>
    </row>
    <row r="938" spans="1:4" x14ac:dyDescent="0.3">
      <c r="A938" s="56">
        <v>830</v>
      </c>
      <c r="B938" s="57">
        <v>14076</v>
      </c>
      <c r="C938" s="58" t="s">
        <v>224</v>
      </c>
      <c r="D938" s="59">
        <v>1</v>
      </c>
    </row>
    <row r="939" spans="1:4" x14ac:dyDescent="0.3">
      <c r="A939" s="56">
        <v>831</v>
      </c>
      <c r="B939" s="57">
        <v>14077</v>
      </c>
      <c r="C939" s="58" t="s">
        <v>225</v>
      </c>
      <c r="D939" s="59" t="s">
        <v>37</v>
      </c>
    </row>
    <row r="940" spans="1:4" x14ac:dyDescent="0.3">
      <c r="A940" s="56">
        <v>832</v>
      </c>
      <c r="B940" s="57">
        <v>14085</v>
      </c>
      <c r="C940" s="58" t="s">
        <v>224</v>
      </c>
      <c r="D940" s="59">
        <v>2</v>
      </c>
    </row>
    <row r="941" spans="1:4" x14ac:dyDescent="0.3">
      <c r="A941" s="56">
        <v>832</v>
      </c>
      <c r="B941" s="57">
        <v>14086</v>
      </c>
      <c r="C941" s="58" t="s">
        <v>224</v>
      </c>
      <c r="D941" s="59">
        <v>1</v>
      </c>
    </row>
    <row r="942" spans="1:4" x14ac:dyDescent="0.3">
      <c r="A942" s="56">
        <v>833</v>
      </c>
      <c r="B942" s="57">
        <v>14087</v>
      </c>
      <c r="C942" s="58" t="s">
        <v>225</v>
      </c>
      <c r="D942" s="59" t="s">
        <v>37</v>
      </c>
    </row>
    <row r="943" spans="1:4" x14ac:dyDescent="0.3">
      <c r="A943" s="56">
        <v>834</v>
      </c>
      <c r="B943" s="57">
        <v>14088</v>
      </c>
      <c r="C943" s="58" t="s">
        <v>224</v>
      </c>
      <c r="D943" s="59">
        <v>2</v>
      </c>
    </row>
    <row r="944" spans="1:4" x14ac:dyDescent="0.3">
      <c r="A944" s="56">
        <v>834</v>
      </c>
      <c r="B944" s="57">
        <v>14089</v>
      </c>
      <c r="C944" s="58" t="s">
        <v>224</v>
      </c>
      <c r="D944" s="59">
        <v>1</v>
      </c>
    </row>
    <row r="945" spans="1:4" x14ac:dyDescent="0.3">
      <c r="A945" s="56">
        <v>835</v>
      </c>
      <c r="B945" s="57">
        <v>14090</v>
      </c>
      <c r="C945" s="58" t="s">
        <v>225</v>
      </c>
      <c r="D945" s="59" t="s">
        <v>37</v>
      </c>
    </row>
    <row r="946" spans="1:4" x14ac:dyDescent="0.3">
      <c r="A946" s="56">
        <v>836</v>
      </c>
      <c r="B946" s="57">
        <v>14091</v>
      </c>
      <c r="C946" s="58" t="s">
        <v>224</v>
      </c>
      <c r="D946" s="59">
        <v>2</v>
      </c>
    </row>
    <row r="947" spans="1:4" x14ac:dyDescent="0.3">
      <c r="A947" s="56">
        <v>836</v>
      </c>
      <c r="B947" s="57">
        <v>14092</v>
      </c>
      <c r="C947" s="58" t="s">
        <v>224</v>
      </c>
      <c r="D947" s="59">
        <v>1</v>
      </c>
    </row>
    <row r="948" spans="1:4" x14ac:dyDescent="0.3">
      <c r="A948" s="56">
        <v>837</v>
      </c>
      <c r="B948" s="57">
        <v>14093</v>
      </c>
      <c r="C948" s="58" t="s">
        <v>225</v>
      </c>
      <c r="D948" s="59" t="s">
        <v>37</v>
      </c>
    </row>
    <row r="949" spans="1:4" x14ac:dyDescent="0.3">
      <c r="A949" s="56">
        <v>838</v>
      </c>
      <c r="B949" s="57">
        <v>14094</v>
      </c>
      <c r="C949" s="58" t="s">
        <v>224</v>
      </c>
      <c r="D949" s="59">
        <v>2</v>
      </c>
    </row>
    <row r="950" spans="1:4" x14ac:dyDescent="0.3">
      <c r="A950" s="56">
        <v>838</v>
      </c>
      <c r="B950" s="57">
        <v>14095</v>
      </c>
      <c r="C950" s="58" t="s">
        <v>224</v>
      </c>
      <c r="D950" s="59">
        <v>1</v>
      </c>
    </row>
    <row r="951" spans="1:4" x14ac:dyDescent="0.3">
      <c r="A951" s="56">
        <v>839</v>
      </c>
      <c r="B951" s="57">
        <v>14096</v>
      </c>
      <c r="C951" s="58" t="s">
        <v>225</v>
      </c>
      <c r="D951" s="59" t="s">
        <v>37</v>
      </c>
    </row>
    <row r="952" spans="1:4" x14ac:dyDescent="0.3">
      <c r="A952" s="56">
        <v>840</v>
      </c>
      <c r="B952" s="57">
        <v>14110</v>
      </c>
      <c r="C952" s="58" t="s">
        <v>224</v>
      </c>
      <c r="D952" s="59">
        <v>2</v>
      </c>
    </row>
    <row r="953" spans="1:4" x14ac:dyDescent="0.3">
      <c r="A953" s="56">
        <v>840</v>
      </c>
      <c r="B953" s="57">
        <v>14111</v>
      </c>
      <c r="C953" s="58" t="s">
        <v>224</v>
      </c>
      <c r="D953" s="59">
        <v>1</v>
      </c>
    </row>
    <row r="954" spans="1:4" x14ac:dyDescent="0.3">
      <c r="A954" s="56">
        <v>841</v>
      </c>
      <c r="B954" s="57">
        <v>14112</v>
      </c>
      <c r="C954" s="58" t="s">
        <v>225</v>
      </c>
      <c r="D954" s="59" t="s">
        <v>37</v>
      </c>
    </row>
    <row r="955" spans="1:4" x14ac:dyDescent="0.3">
      <c r="A955" s="56">
        <v>842</v>
      </c>
      <c r="B955" s="57">
        <v>14113</v>
      </c>
      <c r="C955" s="58" t="s">
        <v>224</v>
      </c>
      <c r="D955" s="59">
        <v>2</v>
      </c>
    </row>
    <row r="956" spans="1:4" x14ac:dyDescent="0.3">
      <c r="A956" s="56">
        <v>842</v>
      </c>
      <c r="B956" s="57">
        <v>14114</v>
      </c>
      <c r="C956" s="58" t="s">
        <v>224</v>
      </c>
      <c r="D956" s="59">
        <v>1</v>
      </c>
    </row>
    <row r="957" spans="1:4" x14ac:dyDescent="0.3">
      <c r="A957" s="56">
        <v>843</v>
      </c>
      <c r="B957" s="57">
        <v>14115</v>
      </c>
      <c r="C957" s="58" t="s">
        <v>225</v>
      </c>
      <c r="D957" s="59" t="s">
        <v>37</v>
      </c>
    </row>
    <row r="958" spans="1:4" x14ac:dyDescent="0.3">
      <c r="A958" s="56">
        <v>844</v>
      </c>
      <c r="B958" s="57">
        <v>14116</v>
      </c>
      <c r="C958" s="58" t="s">
        <v>224</v>
      </c>
      <c r="D958" s="59">
        <v>2</v>
      </c>
    </row>
    <row r="959" spans="1:4" x14ac:dyDescent="0.3">
      <c r="A959" s="56">
        <v>844</v>
      </c>
      <c r="B959" s="57">
        <v>14117</v>
      </c>
      <c r="C959" s="58" t="s">
        <v>224</v>
      </c>
      <c r="D959" s="59">
        <v>1</v>
      </c>
    </row>
    <row r="960" spans="1:4" x14ac:dyDescent="0.3">
      <c r="A960" s="56">
        <v>845</v>
      </c>
      <c r="B960" s="57">
        <v>14118</v>
      </c>
      <c r="C960" s="58" t="s">
        <v>225</v>
      </c>
      <c r="D960" s="59" t="s">
        <v>37</v>
      </c>
    </row>
    <row r="961" spans="1:4" x14ac:dyDescent="0.3">
      <c r="A961" s="56">
        <v>846</v>
      </c>
      <c r="B961" s="57">
        <v>14138</v>
      </c>
      <c r="C961" s="58" t="s">
        <v>224</v>
      </c>
      <c r="D961" s="59">
        <v>2</v>
      </c>
    </row>
    <row r="962" spans="1:4" x14ac:dyDescent="0.3">
      <c r="A962" s="56">
        <v>846</v>
      </c>
      <c r="B962" s="57">
        <v>14139</v>
      </c>
      <c r="C962" s="58" t="s">
        <v>224</v>
      </c>
      <c r="D962" s="59">
        <v>1</v>
      </c>
    </row>
    <row r="963" spans="1:4" x14ac:dyDescent="0.3">
      <c r="A963" s="56">
        <v>847</v>
      </c>
      <c r="B963" s="57">
        <v>14140</v>
      </c>
      <c r="C963" s="58" t="s">
        <v>225</v>
      </c>
      <c r="D963" s="59" t="s">
        <v>37</v>
      </c>
    </row>
    <row r="964" spans="1:4" x14ac:dyDescent="0.3">
      <c r="A964" s="56">
        <v>848</v>
      </c>
      <c r="B964" s="57">
        <v>14141</v>
      </c>
      <c r="C964" s="58" t="s">
        <v>224</v>
      </c>
      <c r="D964" s="59">
        <v>2</v>
      </c>
    </row>
    <row r="965" spans="1:4" x14ac:dyDescent="0.3">
      <c r="A965" s="56">
        <v>848</v>
      </c>
      <c r="B965" s="57">
        <v>14142</v>
      </c>
      <c r="C965" s="58" t="s">
        <v>224</v>
      </c>
      <c r="D965" s="59">
        <v>1</v>
      </c>
    </row>
    <row r="966" spans="1:4" x14ac:dyDescent="0.3">
      <c r="A966" s="56">
        <v>849</v>
      </c>
      <c r="B966" s="57">
        <v>14143</v>
      </c>
      <c r="C966" s="58" t="s">
        <v>225</v>
      </c>
      <c r="D966" s="59" t="s">
        <v>37</v>
      </c>
    </row>
    <row r="967" spans="1:4" x14ac:dyDescent="0.3">
      <c r="A967" s="56">
        <v>850</v>
      </c>
      <c r="B967" s="57">
        <v>14014</v>
      </c>
      <c r="C967" s="58" t="s">
        <v>225</v>
      </c>
      <c r="D967" s="59" t="s">
        <v>37</v>
      </c>
    </row>
    <row r="968" spans="1:4" x14ac:dyDescent="0.3">
      <c r="A968" s="56">
        <v>851</v>
      </c>
      <c r="B968" s="57">
        <v>14038</v>
      </c>
      <c r="C968" s="58" t="s">
        <v>225</v>
      </c>
      <c r="D968" s="59" t="s">
        <v>37</v>
      </c>
    </row>
    <row r="969" spans="1:4" x14ac:dyDescent="0.3">
      <c r="A969" s="56">
        <v>852</v>
      </c>
      <c r="B969" s="57">
        <v>14001</v>
      </c>
      <c r="C969" s="58" t="s">
        <v>224</v>
      </c>
      <c r="D969" s="59">
        <v>2</v>
      </c>
    </row>
    <row r="970" spans="1:4" x14ac:dyDescent="0.3">
      <c r="A970" s="56">
        <v>852</v>
      </c>
      <c r="B970" s="57">
        <v>14002</v>
      </c>
      <c r="C970" s="58" t="s">
        <v>224</v>
      </c>
      <c r="D970" s="59">
        <v>1</v>
      </c>
    </row>
    <row r="971" spans="1:4" x14ac:dyDescent="0.3">
      <c r="A971" s="56">
        <v>853</v>
      </c>
      <c r="B971" s="57">
        <v>14081</v>
      </c>
      <c r="C971" s="58" t="s">
        <v>224</v>
      </c>
      <c r="D971" s="59">
        <v>2</v>
      </c>
    </row>
    <row r="972" spans="1:4" x14ac:dyDescent="0.3">
      <c r="A972" s="56">
        <v>853</v>
      </c>
      <c r="B972" s="57">
        <v>14082</v>
      </c>
      <c r="C972" s="58" t="s">
        <v>224</v>
      </c>
      <c r="D972" s="59">
        <v>1</v>
      </c>
    </row>
    <row r="973" spans="1:4" x14ac:dyDescent="0.3">
      <c r="A973" s="56">
        <v>854</v>
      </c>
      <c r="B973" s="57">
        <v>14083</v>
      </c>
      <c r="C973" s="58" t="s">
        <v>224</v>
      </c>
      <c r="D973" s="59">
        <v>2</v>
      </c>
    </row>
    <row r="974" spans="1:4" x14ac:dyDescent="0.3">
      <c r="A974" s="56">
        <v>854</v>
      </c>
      <c r="B974" s="57">
        <v>14084</v>
      </c>
      <c r="C974" s="58" t="s">
        <v>224</v>
      </c>
      <c r="D974" s="59">
        <v>1</v>
      </c>
    </row>
    <row r="975" spans="1:4" x14ac:dyDescent="0.3">
      <c r="A975" s="56">
        <v>855</v>
      </c>
      <c r="B975" s="57">
        <v>14103</v>
      </c>
      <c r="C975" s="58" t="s">
        <v>224</v>
      </c>
      <c r="D975" s="59">
        <v>2</v>
      </c>
    </row>
    <row r="976" spans="1:4" x14ac:dyDescent="0.3">
      <c r="A976" s="56">
        <v>855</v>
      </c>
      <c r="B976" s="57">
        <v>14104</v>
      </c>
      <c r="C976" s="58" t="s">
        <v>224</v>
      </c>
      <c r="D976" s="59">
        <v>1</v>
      </c>
    </row>
    <row r="977" spans="1:4" x14ac:dyDescent="0.3">
      <c r="A977" s="56">
        <v>856</v>
      </c>
      <c r="B977" s="57">
        <v>14105</v>
      </c>
      <c r="C977" s="58" t="s">
        <v>224</v>
      </c>
      <c r="D977" s="59">
        <v>2</v>
      </c>
    </row>
    <row r="978" spans="1:4" x14ac:dyDescent="0.3">
      <c r="A978" s="56">
        <v>856</v>
      </c>
      <c r="B978" s="57">
        <v>14106</v>
      </c>
      <c r="C978" s="58" t="s">
        <v>224</v>
      </c>
      <c r="D978" s="59">
        <v>1</v>
      </c>
    </row>
    <row r="979" spans="1:4" x14ac:dyDescent="0.3">
      <c r="A979" s="56">
        <v>857</v>
      </c>
      <c r="B979" s="57">
        <v>14015</v>
      </c>
      <c r="C979" s="58" t="s">
        <v>224</v>
      </c>
      <c r="D979" s="59">
        <v>2</v>
      </c>
    </row>
    <row r="980" spans="1:4" x14ac:dyDescent="0.3">
      <c r="A980" s="56">
        <v>857</v>
      </c>
      <c r="B980" s="57">
        <v>14016</v>
      </c>
      <c r="C980" s="58" t="s">
        <v>224</v>
      </c>
      <c r="D980" s="59">
        <v>1</v>
      </c>
    </row>
    <row r="981" spans="1:4" x14ac:dyDescent="0.3">
      <c r="A981" s="56">
        <v>858</v>
      </c>
      <c r="B981" s="57">
        <v>14039</v>
      </c>
      <c r="C981" s="58" t="s">
        <v>224</v>
      </c>
      <c r="D981" s="59">
        <v>2</v>
      </c>
    </row>
    <row r="982" spans="1:4" x14ac:dyDescent="0.3">
      <c r="A982" s="56">
        <v>858</v>
      </c>
      <c r="B982" s="57">
        <v>14040</v>
      </c>
      <c r="C982" s="58" t="s">
        <v>224</v>
      </c>
      <c r="D982" s="59">
        <v>1</v>
      </c>
    </row>
    <row r="983" spans="1:4" x14ac:dyDescent="0.3">
      <c r="A983" s="56">
        <v>859</v>
      </c>
      <c r="B983" s="57">
        <v>14003</v>
      </c>
      <c r="C983" s="58" t="s">
        <v>224</v>
      </c>
      <c r="D983" s="59">
        <v>2</v>
      </c>
    </row>
    <row r="984" spans="1:4" x14ac:dyDescent="0.3">
      <c r="A984" s="56">
        <v>859</v>
      </c>
      <c r="B984" s="57">
        <v>14004</v>
      </c>
      <c r="C984" s="58" t="s">
        <v>224</v>
      </c>
      <c r="D984" s="59">
        <v>1</v>
      </c>
    </row>
    <row r="985" spans="1:4" x14ac:dyDescent="0.3">
      <c r="A985" s="56">
        <v>860</v>
      </c>
      <c r="B985" s="57">
        <v>14026</v>
      </c>
      <c r="C985" s="58" t="s">
        <v>224</v>
      </c>
      <c r="D985" s="59">
        <v>2</v>
      </c>
    </row>
    <row r="986" spans="1:4" x14ac:dyDescent="0.3">
      <c r="A986" s="56">
        <v>860</v>
      </c>
      <c r="B986" s="57">
        <v>14027</v>
      </c>
      <c r="C986" s="58" t="s">
        <v>224</v>
      </c>
      <c r="D986" s="59">
        <v>1</v>
      </c>
    </row>
    <row r="987" spans="1:4" x14ac:dyDescent="0.3">
      <c r="A987" s="56">
        <v>861</v>
      </c>
      <c r="B987" s="57">
        <v>14051</v>
      </c>
      <c r="C987" s="58" t="s">
        <v>224</v>
      </c>
      <c r="D987" s="59">
        <v>2</v>
      </c>
    </row>
    <row r="988" spans="1:4" x14ac:dyDescent="0.3">
      <c r="A988" s="56">
        <v>861</v>
      </c>
      <c r="B988" s="57">
        <v>14052</v>
      </c>
      <c r="C988" s="58" t="s">
        <v>224</v>
      </c>
      <c r="D988" s="59">
        <v>1</v>
      </c>
    </row>
    <row r="989" spans="1:4" x14ac:dyDescent="0.3">
      <c r="A989" s="56">
        <v>862</v>
      </c>
      <c r="B989" s="57">
        <v>14107</v>
      </c>
      <c r="C989" s="58" t="s">
        <v>224</v>
      </c>
      <c r="D989" s="59">
        <v>2</v>
      </c>
    </row>
    <row r="990" spans="1:4" x14ac:dyDescent="0.3">
      <c r="A990" s="56">
        <v>862</v>
      </c>
      <c r="B990" s="57">
        <v>14108</v>
      </c>
      <c r="C990" s="58" t="s">
        <v>224</v>
      </c>
      <c r="D990" s="59">
        <v>1</v>
      </c>
    </row>
    <row r="991" spans="1:4" x14ac:dyDescent="0.3">
      <c r="A991" s="56">
        <v>863</v>
      </c>
      <c r="B991" s="57">
        <v>14054</v>
      </c>
      <c r="C991" s="58" t="s">
        <v>224</v>
      </c>
      <c r="D991" s="59">
        <v>2</v>
      </c>
    </row>
    <row r="992" spans="1:4" x14ac:dyDescent="0.3">
      <c r="A992" s="56">
        <v>863</v>
      </c>
      <c r="B992" s="57">
        <v>14055</v>
      </c>
      <c r="C992" s="58" t="s">
        <v>224</v>
      </c>
      <c r="D992" s="59">
        <v>1</v>
      </c>
    </row>
    <row r="993" spans="1:4" x14ac:dyDescent="0.3">
      <c r="A993" s="56">
        <v>864</v>
      </c>
      <c r="B993" s="57">
        <v>14121</v>
      </c>
      <c r="C993" s="58" t="s">
        <v>224</v>
      </c>
      <c r="D993" s="59">
        <v>2</v>
      </c>
    </row>
    <row r="994" spans="1:4" x14ac:dyDescent="0.3">
      <c r="A994" s="56">
        <v>864</v>
      </c>
      <c r="B994" s="57">
        <v>14122</v>
      </c>
      <c r="C994" s="58" t="s">
        <v>224</v>
      </c>
      <c r="D994" s="59">
        <v>1</v>
      </c>
    </row>
    <row r="995" spans="1:4" x14ac:dyDescent="0.3">
      <c r="A995" s="56">
        <v>865</v>
      </c>
      <c r="B995" s="57">
        <v>14057</v>
      </c>
      <c r="C995" s="58" t="s">
        <v>224</v>
      </c>
      <c r="D995" s="59">
        <v>2</v>
      </c>
    </row>
    <row r="996" spans="1:4" x14ac:dyDescent="0.3">
      <c r="A996" s="56">
        <v>865</v>
      </c>
      <c r="B996" s="57">
        <v>14058</v>
      </c>
      <c r="C996" s="58" t="s">
        <v>224</v>
      </c>
      <c r="D996" s="59">
        <v>1</v>
      </c>
    </row>
    <row r="997" spans="1:4" x14ac:dyDescent="0.3">
      <c r="A997" s="56">
        <v>866</v>
      </c>
      <c r="B997" s="57">
        <v>14059</v>
      </c>
      <c r="C997" s="58" t="s">
        <v>225</v>
      </c>
      <c r="D997" s="59" t="s">
        <v>37</v>
      </c>
    </row>
    <row r="998" spans="1:4" x14ac:dyDescent="0.3">
      <c r="A998" s="56">
        <v>867</v>
      </c>
      <c r="B998" s="57">
        <v>14060</v>
      </c>
      <c r="C998" s="58" t="s">
        <v>224</v>
      </c>
      <c r="D998" s="59">
        <v>2</v>
      </c>
    </row>
    <row r="999" spans="1:4" x14ac:dyDescent="0.3">
      <c r="A999" s="56">
        <v>867</v>
      </c>
      <c r="B999" s="57">
        <v>14061</v>
      </c>
      <c r="C999" s="58" t="s">
        <v>224</v>
      </c>
      <c r="D999" s="59">
        <v>1</v>
      </c>
    </row>
    <row r="1000" spans="1:4" x14ac:dyDescent="0.3">
      <c r="A1000" s="56">
        <v>868</v>
      </c>
      <c r="B1000" s="57">
        <v>14062</v>
      </c>
      <c r="C1000" s="58" t="s">
        <v>225</v>
      </c>
      <c r="D1000" s="59" t="s">
        <v>37</v>
      </c>
    </row>
    <row r="1001" spans="1:4" x14ac:dyDescent="0.3">
      <c r="A1001" s="56">
        <v>869</v>
      </c>
      <c r="B1001" s="57">
        <v>14063</v>
      </c>
      <c r="C1001" s="58" t="s">
        <v>224</v>
      </c>
      <c r="D1001" s="59">
        <v>2</v>
      </c>
    </row>
    <row r="1002" spans="1:4" x14ac:dyDescent="0.3">
      <c r="A1002" s="56">
        <v>869</v>
      </c>
      <c r="B1002" s="57">
        <v>14064</v>
      </c>
      <c r="C1002" s="58" t="s">
        <v>224</v>
      </c>
      <c r="D1002" s="59">
        <v>1</v>
      </c>
    </row>
    <row r="1003" spans="1:4" x14ac:dyDescent="0.3">
      <c r="A1003" s="56">
        <v>870</v>
      </c>
      <c r="B1003" s="57">
        <v>14065</v>
      </c>
      <c r="C1003" s="58" t="s">
        <v>225</v>
      </c>
      <c r="D1003" s="59" t="s">
        <v>37</v>
      </c>
    </row>
    <row r="1004" spans="1:4" x14ac:dyDescent="0.3">
      <c r="A1004" s="56">
        <v>871</v>
      </c>
      <c r="B1004" s="57">
        <v>14066</v>
      </c>
      <c r="C1004" s="58" t="s">
        <v>224</v>
      </c>
      <c r="D1004" s="59">
        <v>2</v>
      </c>
    </row>
    <row r="1005" spans="1:4" x14ac:dyDescent="0.3">
      <c r="A1005" s="56">
        <v>871</v>
      </c>
      <c r="B1005" s="57">
        <v>14067</v>
      </c>
      <c r="C1005" s="58" t="s">
        <v>224</v>
      </c>
      <c r="D1005" s="59">
        <v>1</v>
      </c>
    </row>
    <row r="1006" spans="1:4" x14ac:dyDescent="0.3">
      <c r="A1006" s="56">
        <v>872</v>
      </c>
      <c r="B1006" s="57">
        <v>14068</v>
      </c>
      <c r="C1006" s="58" t="s">
        <v>225</v>
      </c>
      <c r="D1006" s="59" t="s">
        <v>37</v>
      </c>
    </row>
    <row r="1007" spans="1:4" x14ac:dyDescent="0.3">
      <c r="A1007" s="56">
        <v>873</v>
      </c>
      <c r="B1007" s="57">
        <v>14078</v>
      </c>
      <c r="C1007" s="58" t="s">
        <v>224</v>
      </c>
      <c r="D1007" s="59">
        <v>2</v>
      </c>
    </row>
    <row r="1008" spans="1:4" x14ac:dyDescent="0.3">
      <c r="A1008" s="56">
        <v>873</v>
      </c>
      <c r="B1008" s="57">
        <v>14079</v>
      </c>
      <c r="C1008" s="58" t="s">
        <v>224</v>
      </c>
      <c r="D1008" s="59">
        <v>1</v>
      </c>
    </row>
    <row r="1009" spans="1:4" x14ac:dyDescent="0.3">
      <c r="A1009" s="56">
        <v>874</v>
      </c>
      <c r="B1009" s="57">
        <v>14080</v>
      </c>
      <c r="C1009" s="58" t="s">
        <v>225</v>
      </c>
      <c r="D1009" s="59" t="s">
        <v>37</v>
      </c>
    </row>
    <row r="1010" spans="1:4" x14ac:dyDescent="0.3">
      <c r="A1010" s="56">
        <v>875</v>
      </c>
      <c r="B1010" s="57">
        <v>14100</v>
      </c>
      <c r="C1010" s="58" t="s">
        <v>224</v>
      </c>
      <c r="D1010" s="59">
        <v>2</v>
      </c>
    </row>
    <row r="1011" spans="1:4" x14ac:dyDescent="0.3">
      <c r="A1011" s="56">
        <v>875</v>
      </c>
      <c r="B1011" s="57">
        <v>14101</v>
      </c>
      <c r="C1011" s="58" t="s">
        <v>224</v>
      </c>
      <c r="D1011" s="59">
        <v>1</v>
      </c>
    </row>
    <row r="1012" spans="1:4" x14ac:dyDescent="0.3">
      <c r="A1012" s="56">
        <v>876</v>
      </c>
      <c r="B1012" s="57">
        <v>14102</v>
      </c>
      <c r="C1012" s="58" t="s">
        <v>225</v>
      </c>
      <c r="D1012" s="59" t="s">
        <v>37</v>
      </c>
    </row>
    <row r="1013" spans="1:4" x14ac:dyDescent="0.3">
      <c r="A1013" s="56">
        <v>877</v>
      </c>
      <c r="B1013" s="57">
        <v>14123</v>
      </c>
      <c r="C1013" s="58" t="s">
        <v>224</v>
      </c>
      <c r="D1013" s="59">
        <v>2</v>
      </c>
    </row>
    <row r="1014" spans="1:4" x14ac:dyDescent="0.3">
      <c r="A1014" s="56">
        <v>877</v>
      </c>
      <c r="B1014" s="57">
        <v>14124</v>
      </c>
      <c r="C1014" s="58" t="s">
        <v>224</v>
      </c>
      <c r="D1014" s="59">
        <v>1</v>
      </c>
    </row>
    <row r="1015" spans="1:4" x14ac:dyDescent="0.3">
      <c r="A1015" s="56">
        <v>878</v>
      </c>
      <c r="B1015" s="57">
        <v>14125</v>
      </c>
      <c r="C1015" s="58" t="s">
        <v>225</v>
      </c>
      <c r="D1015" s="59" t="s">
        <v>37</v>
      </c>
    </row>
    <row r="1016" spans="1:4" x14ac:dyDescent="0.3">
      <c r="A1016" s="56">
        <v>879</v>
      </c>
      <c r="B1016" s="57">
        <v>14126</v>
      </c>
      <c r="C1016" s="58" t="s">
        <v>224</v>
      </c>
      <c r="D1016" s="59">
        <v>2</v>
      </c>
    </row>
    <row r="1017" spans="1:4" x14ac:dyDescent="0.3">
      <c r="A1017" s="56">
        <v>879</v>
      </c>
      <c r="B1017" s="57">
        <v>14127</v>
      </c>
      <c r="C1017" s="58" t="s">
        <v>224</v>
      </c>
      <c r="D1017" s="59">
        <v>1</v>
      </c>
    </row>
    <row r="1018" spans="1:4" x14ac:dyDescent="0.3">
      <c r="A1018" s="56">
        <v>880</v>
      </c>
      <c r="B1018" s="57">
        <v>14128</v>
      </c>
      <c r="C1018" s="58" t="s">
        <v>225</v>
      </c>
      <c r="D1018" s="59" t="s">
        <v>37</v>
      </c>
    </row>
    <row r="1019" spans="1:4" x14ac:dyDescent="0.3">
      <c r="A1019" s="56">
        <v>881</v>
      </c>
      <c r="B1019" s="57">
        <v>14129</v>
      </c>
      <c r="C1019" s="58" t="s">
        <v>224</v>
      </c>
      <c r="D1019" s="59">
        <v>2</v>
      </c>
    </row>
    <row r="1020" spans="1:4" x14ac:dyDescent="0.3">
      <c r="A1020" s="56">
        <v>881</v>
      </c>
      <c r="B1020" s="57">
        <v>14130</v>
      </c>
      <c r="C1020" s="58" t="s">
        <v>224</v>
      </c>
      <c r="D1020" s="59">
        <v>1</v>
      </c>
    </row>
    <row r="1021" spans="1:4" x14ac:dyDescent="0.3">
      <c r="A1021" s="56">
        <v>882</v>
      </c>
      <c r="B1021" s="57">
        <v>14131</v>
      </c>
      <c r="C1021" s="58" t="s">
        <v>225</v>
      </c>
      <c r="D1021" s="59" t="s">
        <v>37</v>
      </c>
    </row>
    <row r="1022" spans="1:4" x14ac:dyDescent="0.3">
      <c r="A1022" s="56">
        <v>883</v>
      </c>
      <c r="B1022" s="57">
        <v>14132</v>
      </c>
      <c r="C1022" s="58" t="s">
        <v>224</v>
      </c>
      <c r="D1022" s="59">
        <v>2</v>
      </c>
    </row>
    <row r="1023" spans="1:4" x14ac:dyDescent="0.3">
      <c r="A1023" s="56">
        <v>883</v>
      </c>
      <c r="B1023" s="57">
        <v>14133</v>
      </c>
      <c r="C1023" s="58" t="s">
        <v>224</v>
      </c>
      <c r="D1023" s="59">
        <v>1</v>
      </c>
    </row>
    <row r="1024" spans="1:4" x14ac:dyDescent="0.3">
      <c r="A1024" s="56">
        <v>884</v>
      </c>
      <c r="B1024" s="57">
        <v>14134</v>
      </c>
      <c r="C1024" s="58" t="s">
        <v>225</v>
      </c>
      <c r="D1024" s="59" t="s">
        <v>37</v>
      </c>
    </row>
    <row r="1025" spans="1:4" x14ac:dyDescent="0.3">
      <c r="A1025" s="56">
        <v>885</v>
      </c>
      <c r="B1025" s="57">
        <v>14135</v>
      </c>
      <c r="C1025" s="58" t="s">
        <v>224</v>
      </c>
      <c r="D1025" s="59">
        <v>2</v>
      </c>
    </row>
    <row r="1026" spans="1:4" x14ac:dyDescent="0.3">
      <c r="A1026" s="56">
        <v>885</v>
      </c>
      <c r="B1026" s="57">
        <v>14136</v>
      </c>
      <c r="C1026" s="58" t="s">
        <v>224</v>
      </c>
      <c r="D1026" s="59">
        <v>1</v>
      </c>
    </row>
    <row r="1027" spans="1:4" x14ac:dyDescent="0.3">
      <c r="A1027" s="56">
        <v>886</v>
      </c>
      <c r="B1027" s="57">
        <v>14137</v>
      </c>
      <c r="C1027" s="58" t="s">
        <v>225</v>
      </c>
      <c r="D1027" s="59" t="s">
        <v>37</v>
      </c>
    </row>
    <row r="1028" spans="1:4" x14ac:dyDescent="0.3">
      <c r="A1028" s="56">
        <v>887</v>
      </c>
      <c r="B1028" s="57">
        <v>14144</v>
      </c>
      <c r="C1028" s="58" t="s">
        <v>224</v>
      </c>
      <c r="D1028" s="59">
        <v>2</v>
      </c>
    </row>
    <row r="1029" spans="1:4" x14ac:dyDescent="0.3">
      <c r="A1029" s="56">
        <v>887</v>
      </c>
      <c r="B1029" s="57">
        <v>14145</v>
      </c>
      <c r="C1029" s="58" t="s">
        <v>224</v>
      </c>
      <c r="D1029" s="59">
        <v>1</v>
      </c>
    </row>
    <row r="1030" spans="1:4" x14ac:dyDescent="0.3">
      <c r="A1030" s="56">
        <v>888</v>
      </c>
      <c r="B1030" s="57">
        <v>14146</v>
      </c>
      <c r="C1030" s="58" t="s">
        <v>225</v>
      </c>
      <c r="D1030" s="59" t="s">
        <v>37</v>
      </c>
    </row>
    <row r="1031" spans="1:4" x14ac:dyDescent="0.3">
      <c r="A1031" s="56">
        <v>889</v>
      </c>
      <c r="B1031" s="57">
        <v>278</v>
      </c>
      <c r="C1031" s="58" t="s">
        <v>224</v>
      </c>
      <c r="D1031" s="59">
        <v>2</v>
      </c>
    </row>
    <row r="1032" spans="1:4" x14ac:dyDescent="0.3">
      <c r="A1032" s="56">
        <v>889</v>
      </c>
      <c r="B1032" s="57">
        <v>289</v>
      </c>
      <c r="C1032" s="58" t="s">
        <v>224</v>
      </c>
      <c r="D1032" s="59">
        <v>1</v>
      </c>
    </row>
    <row r="1033" spans="1:4" x14ac:dyDescent="0.3">
      <c r="A1033" s="56">
        <v>890</v>
      </c>
      <c r="B1033" s="57">
        <v>14028</v>
      </c>
      <c r="C1033" s="58" t="s">
        <v>225</v>
      </c>
      <c r="D1033" s="59" t="s">
        <v>37</v>
      </c>
    </row>
    <row r="1034" spans="1:4" x14ac:dyDescent="0.3">
      <c r="A1034" s="56">
        <v>891</v>
      </c>
      <c r="B1034" s="57">
        <v>14099</v>
      </c>
      <c r="C1034" s="58" t="s">
        <v>225</v>
      </c>
      <c r="D1034" s="59" t="s">
        <v>37</v>
      </c>
    </row>
    <row r="1035" spans="1:4" x14ac:dyDescent="0.3">
      <c r="A1035" s="56">
        <v>892</v>
      </c>
      <c r="B1035" s="57">
        <v>14119</v>
      </c>
      <c r="C1035" s="58" t="s">
        <v>225</v>
      </c>
      <c r="D1035" s="59" t="s">
        <v>37</v>
      </c>
    </row>
    <row r="1036" spans="1:4" x14ac:dyDescent="0.3">
      <c r="A1036" s="56">
        <v>893</v>
      </c>
      <c r="B1036" s="57">
        <v>14120</v>
      </c>
      <c r="C1036" s="58" t="s">
        <v>225</v>
      </c>
      <c r="D1036" s="59" t="s">
        <v>37</v>
      </c>
    </row>
    <row r="1037" spans="1:4" x14ac:dyDescent="0.3">
      <c r="A1037" s="56">
        <v>894</v>
      </c>
      <c r="B1037" s="57">
        <v>300</v>
      </c>
      <c r="C1037" s="58" t="s">
        <v>182</v>
      </c>
      <c r="D1037" s="59" t="s">
        <v>37</v>
      </c>
    </row>
    <row r="1038" spans="1:4" x14ac:dyDescent="0.3">
      <c r="A1038" s="56">
        <v>895</v>
      </c>
      <c r="B1038" s="57">
        <v>311</v>
      </c>
      <c r="C1038" s="58" t="s">
        <v>182</v>
      </c>
      <c r="D1038" s="59" t="s">
        <v>37</v>
      </c>
    </row>
    <row r="1039" spans="1:4" x14ac:dyDescent="0.3">
      <c r="A1039" s="56">
        <v>896</v>
      </c>
      <c r="B1039" s="57">
        <v>312</v>
      </c>
      <c r="C1039" s="58" t="s">
        <v>182</v>
      </c>
      <c r="D1039" s="59" t="s">
        <v>37</v>
      </c>
    </row>
    <row r="1040" spans="1:4" x14ac:dyDescent="0.3">
      <c r="A1040" s="56">
        <v>897</v>
      </c>
      <c r="B1040" s="57">
        <v>14097</v>
      </c>
      <c r="C1040" s="58" t="s">
        <v>225</v>
      </c>
      <c r="D1040" s="59" t="s">
        <v>37</v>
      </c>
    </row>
    <row r="1041" spans="1:4" x14ac:dyDescent="0.3">
      <c r="A1041" s="56">
        <v>898</v>
      </c>
      <c r="B1041" s="57">
        <v>14098</v>
      </c>
      <c r="C1041" s="58" t="s">
        <v>225</v>
      </c>
      <c r="D1041" s="59" t="s">
        <v>37</v>
      </c>
    </row>
    <row r="1042" spans="1:4" x14ac:dyDescent="0.3">
      <c r="A1042" s="56">
        <v>899</v>
      </c>
      <c r="B1042" s="57">
        <v>281</v>
      </c>
      <c r="C1042" s="58" t="s">
        <v>226</v>
      </c>
      <c r="D1042" s="59" t="s">
        <v>37</v>
      </c>
    </row>
    <row r="1043" spans="1:4" x14ac:dyDescent="0.3">
      <c r="A1043" s="56">
        <v>900</v>
      </c>
      <c r="B1043" s="57">
        <v>282</v>
      </c>
      <c r="C1043" s="58" t="s">
        <v>226</v>
      </c>
      <c r="D1043" s="59" t="s">
        <v>37</v>
      </c>
    </row>
    <row r="1044" spans="1:4" x14ac:dyDescent="0.3">
      <c r="A1044" s="56">
        <v>901</v>
      </c>
      <c r="B1044" s="57">
        <v>283</v>
      </c>
      <c r="C1044" s="58" t="s">
        <v>226</v>
      </c>
      <c r="D1044" s="59" t="s">
        <v>37</v>
      </c>
    </row>
    <row r="1045" spans="1:4" x14ac:dyDescent="0.3">
      <c r="A1045" s="56">
        <v>902</v>
      </c>
      <c r="B1045" s="57">
        <v>284</v>
      </c>
      <c r="C1045" s="58" t="s">
        <v>226</v>
      </c>
      <c r="D1045" s="59" t="s">
        <v>37</v>
      </c>
    </row>
    <row r="1046" spans="1:4" x14ac:dyDescent="0.3">
      <c r="A1046" s="56">
        <v>903</v>
      </c>
      <c r="B1046" s="57">
        <v>285</v>
      </c>
      <c r="C1046" s="58" t="s">
        <v>226</v>
      </c>
      <c r="D1046" s="59" t="s">
        <v>37</v>
      </c>
    </row>
    <row r="1047" spans="1:4" x14ac:dyDescent="0.3">
      <c r="A1047" s="56">
        <v>904</v>
      </c>
      <c r="B1047" s="57">
        <v>286</v>
      </c>
      <c r="C1047" s="58" t="s">
        <v>227</v>
      </c>
      <c r="D1047" s="59" t="s">
        <v>37</v>
      </c>
    </row>
    <row r="1048" spans="1:4" x14ac:dyDescent="0.3">
      <c r="A1048" s="56">
        <v>905</v>
      </c>
      <c r="B1048" s="57">
        <v>287</v>
      </c>
      <c r="C1048" s="58" t="s">
        <v>227</v>
      </c>
      <c r="D1048" s="59" t="s">
        <v>37</v>
      </c>
    </row>
    <row r="1049" spans="1:4" x14ac:dyDescent="0.3">
      <c r="A1049" s="56">
        <v>906</v>
      </c>
      <c r="B1049" s="57">
        <v>288</v>
      </c>
      <c r="C1049" s="58" t="s">
        <v>227</v>
      </c>
      <c r="D1049" s="59" t="s">
        <v>37</v>
      </c>
    </row>
    <row r="1050" spans="1:4" x14ac:dyDescent="0.3">
      <c r="A1050" s="56">
        <v>907</v>
      </c>
      <c r="B1050" s="57">
        <v>292</v>
      </c>
      <c r="C1050" s="58" t="s">
        <v>228</v>
      </c>
      <c r="D1050" s="59" t="s">
        <v>37</v>
      </c>
    </row>
    <row r="1051" spans="1:4" x14ac:dyDescent="0.3">
      <c r="A1051" s="56">
        <v>908</v>
      </c>
      <c r="B1051" s="57">
        <v>293</v>
      </c>
      <c r="C1051" s="58" t="s">
        <v>228</v>
      </c>
      <c r="D1051" s="59" t="s">
        <v>37</v>
      </c>
    </row>
    <row r="1052" spans="1:4" x14ac:dyDescent="0.3">
      <c r="A1052" s="56">
        <v>909</v>
      </c>
      <c r="B1052" s="57">
        <v>294</v>
      </c>
      <c r="C1052" s="58" t="s">
        <v>228</v>
      </c>
      <c r="D1052" s="59" t="s">
        <v>37</v>
      </c>
    </row>
    <row r="1053" spans="1:4" x14ac:dyDescent="0.3">
      <c r="A1053" s="56">
        <v>910</v>
      </c>
      <c r="B1053" s="57">
        <v>295</v>
      </c>
      <c r="C1053" s="58" t="s">
        <v>228</v>
      </c>
      <c r="D1053" s="59" t="s">
        <v>37</v>
      </c>
    </row>
    <row r="1054" spans="1:4" x14ac:dyDescent="0.3">
      <c r="A1054" s="56">
        <v>911</v>
      </c>
      <c r="B1054" s="57">
        <v>296</v>
      </c>
      <c r="C1054" s="58" t="s">
        <v>228</v>
      </c>
      <c r="D1054" s="59" t="s">
        <v>37</v>
      </c>
    </row>
    <row r="1055" spans="1:4" x14ac:dyDescent="0.3">
      <c r="A1055" s="56">
        <v>912</v>
      </c>
      <c r="B1055" s="57">
        <v>297</v>
      </c>
      <c r="C1055" s="58" t="s">
        <v>228</v>
      </c>
      <c r="D1055" s="59" t="s">
        <v>37</v>
      </c>
    </row>
    <row r="1056" spans="1:4" x14ac:dyDescent="0.3">
      <c r="A1056" s="56">
        <v>913</v>
      </c>
      <c r="B1056" s="57">
        <v>298</v>
      </c>
      <c r="C1056" s="58" t="s">
        <v>228</v>
      </c>
      <c r="D1056" s="59" t="s">
        <v>37</v>
      </c>
    </row>
    <row r="1057" spans="1:4" x14ac:dyDescent="0.3">
      <c r="A1057" s="56">
        <v>914</v>
      </c>
      <c r="B1057" s="57">
        <v>299</v>
      </c>
      <c r="C1057" s="58" t="s">
        <v>229</v>
      </c>
      <c r="D1057" s="59">
        <v>1</v>
      </c>
    </row>
    <row r="1058" spans="1:4" x14ac:dyDescent="0.3">
      <c r="A1058" s="56">
        <v>915</v>
      </c>
      <c r="B1058" s="57">
        <v>313</v>
      </c>
      <c r="C1058" s="58" t="s">
        <v>182</v>
      </c>
      <c r="D1058" s="59">
        <v>2</v>
      </c>
    </row>
    <row r="1059" spans="1:4" x14ac:dyDescent="0.3">
      <c r="A1059" s="56">
        <v>915</v>
      </c>
      <c r="B1059" s="57">
        <v>314</v>
      </c>
      <c r="C1059" s="58" t="s">
        <v>182</v>
      </c>
      <c r="D1059" s="59">
        <v>1</v>
      </c>
    </row>
    <row r="1060" spans="1:4" x14ac:dyDescent="0.3">
      <c r="A1060" s="56">
        <v>916</v>
      </c>
      <c r="B1060" s="57">
        <v>315</v>
      </c>
      <c r="C1060" s="58" t="s">
        <v>182</v>
      </c>
      <c r="D1060" s="59">
        <v>2</v>
      </c>
    </row>
    <row r="1061" spans="1:4" x14ac:dyDescent="0.3">
      <c r="A1061" s="56">
        <v>916</v>
      </c>
      <c r="B1061" s="57">
        <v>316</v>
      </c>
      <c r="C1061" s="58" t="s">
        <v>182</v>
      </c>
      <c r="D1061" s="59">
        <v>1</v>
      </c>
    </row>
    <row r="1062" spans="1:4" x14ac:dyDescent="0.3">
      <c r="A1062" s="56">
        <v>917</v>
      </c>
      <c r="B1062" s="57">
        <v>279</v>
      </c>
      <c r="C1062" s="58" t="s">
        <v>182</v>
      </c>
      <c r="D1062" s="59">
        <v>2</v>
      </c>
    </row>
    <row r="1063" spans="1:4" x14ac:dyDescent="0.3">
      <c r="A1063" s="56">
        <v>917</v>
      </c>
      <c r="B1063" s="57">
        <v>280</v>
      </c>
      <c r="C1063" s="58" t="s">
        <v>182</v>
      </c>
      <c r="D1063" s="59">
        <v>1</v>
      </c>
    </row>
    <row r="1064" spans="1:4" x14ac:dyDescent="0.3">
      <c r="A1064" s="56">
        <v>918</v>
      </c>
      <c r="B1064" s="57">
        <v>290</v>
      </c>
      <c r="C1064" s="58" t="s">
        <v>117</v>
      </c>
      <c r="D1064" s="59">
        <v>1</v>
      </c>
    </row>
    <row r="1065" spans="1:4" x14ac:dyDescent="0.3">
      <c r="A1065" s="56">
        <v>918</v>
      </c>
      <c r="B1065" s="57">
        <v>291</v>
      </c>
      <c r="C1065" s="58" t="s">
        <v>117</v>
      </c>
      <c r="D1065" s="59">
        <v>1</v>
      </c>
    </row>
    <row r="1066" spans="1:4" x14ac:dyDescent="0.3">
      <c r="A1066" s="56">
        <v>919</v>
      </c>
      <c r="B1066" s="57">
        <v>57</v>
      </c>
      <c r="C1066" s="58" t="s">
        <v>230</v>
      </c>
      <c r="D1066" s="59">
        <v>1</v>
      </c>
    </row>
    <row r="1067" spans="1:4" x14ac:dyDescent="0.3">
      <c r="A1067" s="56">
        <v>919</v>
      </c>
      <c r="B1067" s="57">
        <v>278</v>
      </c>
      <c r="C1067" s="58" t="s">
        <v>230</v>
      </c>
      <c r="D1067" s="59">
        <v>2</v>
      </c>
    </row>
    <row r="1068" spans="1:4" x14ac:dyDescent="0.3">
      <c r="A1068" s="56">
        <v>920</v>
      </c>
      <c r="B1068" s="57">
        <v>57</v>
      </c>
      <c r="C1068" s="58" t="s">
        <v>230</v>
      </c>
      <c r="D1068" s="59">
        <v>1</v>
      </c>
    </row>
    <row r="1069" spans="1:4" x14ac:dyDescent="0.3">
      <c r="A1069" s="56">
        <v>920</v>
      </c>
      <c r="B1069" s="57">
        <v>278</v>
      </c>
      <c r="C1069" s="58" t="s">
        <v>230</v>
      </c>
      <c r="D1069" s="59">
        <v>2</v>
      </c>
    </row>
    <row r="1070" spans="1:4" x14ac:dyDescent="0.3">
      <c r="A1070" s="56">
        <v>922</v>
      </c>
      <c r="B1070" s="57">
        <v>301</v>
      </c>
      <c r="C1070" s="58" t="s">
        <v>140</v>
      </c>
      <c r="D1070" s="59">
        <v>1</v>
      </c>
    </row>
    <row r="1071" spans="1:4" x14ac:dyDescent="0.3">
      <c r="A1071" s="56">
        <v>923</v>
      </c>
      <c r="B1071" s="57">
        <v>302</v>
      </c>
      <c r="C1071" s="58" t="s">
        <v>140</v>
      </c>
      <c r="D1071" s="59">
        <v>1</v>
      </c>
    </row>
    <row r="1072" spans="1:4" x14ac:dyDescent="0.3">
      <c r="A1072" s="56">
        <v>924</v>
      </c>
      <c r="B1072" s="57">
        <v>303</v>
      </c>
      <c r="C1072" s="58" t="s">
        <v>140</v>
      </c>
      <c r="D1072" s="59">
        <v>1</v>
      </c>
    </row>
    <row r="1073" spans="1:4" x14ac:dyDescent="0.3">
      <c r="A1073" s="56">
        <v>925</v>
      </c>
      <c r="B1073" s="57">
        <v>259</v>
      </c>
      <c r="C1073" s="58" t="s">
        <v>231</v>
      </c>
      <c r="D1073" s="59" t="s">
        <v>170</v>
      </c>
    </row>
    <row r="1074" spans="1:4" x14ac:dyDescent="0.3">
      <c r="A1074" s="56">
        <v>925</v>
      </c>
      <c r="B1074" s="57">
        <v>307</v>
      </c>
      <c r="C1074" s="58" t="s">
        <v>231</v>
      </c>
      <c r="D1074" s="59" t="s">
        <v>170</v>
      </c>
    </row>
    <row r="1075" spans="1:4" x14ac:dyDescent="0.3">
      <c r="A1075" s="56">
        <v>926</v>
      </c>
      <c r="B1075" s="57">
        <v>261</v>
      </c>
      <c r="C1075" s="58" t="s">
        <v>171</v>
      </c>
      <c r="D1075" s="59" t="s">
        <v>170</v>
      </c>
    </row>
    <row r="1076" spans="1:4" x14ac:dyDescent="0.3">
      <c r="A1076" s="56">
        <v>926</v>
      </c>
      <c r="B1076" s="57">
        <v>308</v>
      </c>
      <c r="C1076" s="58" t="s">
        <v>171</v>
      </c>
      <c r="D1076" s="59" t="s">
        <v>170</v>
      </c>
    </row>
    <row r="1077" spans="1:4" x14ac:dyDescent="0.3">
      <c r="A1077" s="56">
        <v>927</v>
      </c>
      <c r="B1077" s="57">
        <v>263</v>
      </c>
      <c r="C1077" s="58" t="s">
        <v>173</v>
      </c>
      <c r="D1077" s="59" t="s">
        <v>170</v>
      </c>
    </row>
    <row r="1078" spans="1:4" x14ac:dyDescent="0.3">
      <c r="A1078" s="56">
        <v>927</v>
      </c>
      <c r="B1078" s="57">
        <v>309</v>
      </c>
      <c r="C1078" s="58" t="s">
        <v>173</v>
      </c>
      <c r="D1078" s="59" t="s">
        <v>170</v>
      </c>
    </row>
    <row r="1079" spans="1:4" x14ac:dyDescent="0.3">
      <c r="A1079" s="56">
        <v>928</v>
      </c>
      <c r="B1079" s="57">
        <v>265</v>
      </c>
      <c r="C1079" s="58" t="s">
        <v>172</v>
      </c>
      <c r="D1079" s="59" t="s">
        <v>170</v>
      </c>
    </row>
    <row r="1080" spans="1:4" x14ac:dyDescent="0.3">
      <c r="A1080" s="56">
        <v>928</v>
      </c>
      <c r="B1080" s="57">
        <v>310</v>
      </c>
      <c r="C1080" s="58" t="s">
        <v>172</v>
      </c>
      <c r="D1080" s="59" t="s">
        <v>170</v>
      </c>
    </row>
    <row r="1081" spans="1:4" x14ac:dyDescent="0.3">
      <c r="A1081" s="56">
        <v>929</v>
      </c>
      <c r="B1081" s="57">
        <v>14041</v>
      </c>
      <c r="C1081" s="58" t="s">
        <v>226</v>
      </c>
      <c r="D1081" s="59" t="s">
        <v>37</v>
      </c>
    </row>
    <row r="1082" spans="1:4" x14ac:dyDescent="0.3">
      <c r="A1082" s="56">
        <v>930</v>
      </c>
      <c r="B1082" s="57">
        <v>14053</v>
      </c>
      <c r="C1082" s="58" t="s">
        <v>226</v>
      </c>
      <c r="D1082" s="59" t="s">
        <v>37</v>
      </c>
    </row>
    <row r="1083" spans="1:4" x14ac:dyDescent="0.3">
      <c r="A1083" s="56">
        <v>931</v>
      </c>
      <c r="B1083" s="57">
        <v>14056</v>
      </c>
      <c r="C1083" s="58" t="s">
        <v>226</v>
      </c>
      <c r="D1083" s="59" t="s">
        <v>37</v>
      </c>
    </row>
    <row r="1084" spans="1:4" x14ac:dyDescent="0.3">
      <c r="A1084" s="56">
        <v>932</v>
      </c>
      <c r="B1084" s="57">
        <v>191</v>
      </c>
      <c r="C1084" s="58" t="s">
        <v>232</v>
      </c>
      <c r="D1084" s="59">
        <v>2</v>
      </c>
    </row>
    <row r="1085" spans="1:4" x14ac:dyDescent="0.3">
      <c r="A1085" s="56">
        <v>932</v>
      </c>
      <c r="B1085" s="57">
        <v>353</v>
      </c>
      <c r="C1085" s="58" t="s">
        <v>232</v>
      </c>
      <c r="D1085" s="59">
        <v>1</v>
      </c>
    </row>
    <row r="1086" spans="1:4" x14ac:dyDescent="0.3">
      <c r="A1086" s="56">
        <v>932</v>
      </c>
      <c r="B1086" s="57">
        <v>354</v>
      </c>
      <c r="C1086" s="58" t="s">
        <v>232</v>
      </c>
      <c r="D1086" s="59">
        <v>1</v>
      </c>
    </row>
    <row r="1087" spans="1:4" x14ac:dyDescent="0.3">
      <c r="A1087" s="56">
        <v>932</v>
      </c>
      <c r="B1087" s="57">
        <v>355</v>
      </c>
      <c r="C1087" s="58" t="s">
        <v>232</v>
      </c>
      <c r="D1087" s="59">
        <v>1</v>
      </c>
    </row>
    <row r="1088" spans="1:4" x14ac:dyDescent="0.3">
      <c r="A1088" s="56">
        <v>933</v>
      </c>
      <c r="B1088" s="57">
        <v>14147</v>
      </c>
      <c r="C1088" s="58" t="s">
        <v>224</v>
      </c>
      <c r="D1088" s="59">
        <v>2</v>
      </c>
    </row>
    <row r="1089" spans="1:4" x14ac:dyDescent="0.3">
      <c r="A1089" s="56">
        <v>933</v>
      </c>
      <c r="B1089" s="57">
        <v>14148</v>
      </c>
      <c r="C1089" s="58" t="s">
        <v>224</v>
      </c>
      <c r="D1089" s="59">
        <v>1</v>
      </c>
    </row>
    <row r="1090" spans="1:4" x14ac:dyDescent="0.3">
      <c r="A1090" s="56">
        <v>934</v>
      </c>
      <c r="B1090" s="57">
        <v>14149</v>
      </c>
      <c r="C1090" s="58" t="s">
        <v>225</v>
      </c>
      <c r="D1090" s="59" t="s">
        <v>37</v>
      </c>
    </row>
    <row r="1091" spans="1:4" x14ac:dyDescent="0.3">
      <c r="A1091" s="56">
        <v>935</v>
      </c>
      <c r="B1091" s="57">
        <v>374</v>
      </c>
      <c r="C1091" s="58" t="s">
        <v>233</v>
      </c>
      <c r="D1091" s="59" t="s">
        <v>284</v>
      </c>
    </row>
    <row r="1092" spans="1:4" x14ac:dyDescent="0.3">
      <c r="A1092" s="56">
        <v>935</v>
      </c>
      <c r="B1092" s="57">
        <v>375</v>
      </c>
      <c r="C1092" s="58" t="s">
        <v>233</v>
      </c>
      <c r="D1092" s="59" t="s">
        <v>282</v>
      </c>
    </row>
    <row r="1093" spans="1:4" x14ac:dyDescent="0.3">
      <c r="A1093" s="56">
        <v>936</v>
      </c>
      <c r="B1093" s="57">
        <v>1422</v>
      </c>
      <c r="C1093" s="58" t="s">
        <v>233</v>
      </c>
      <c r="D1093" s="59">
        <v>1</v>
      </c>
    </row>
    <row r="1094" spans="1:4" x14ac:dyDescent="0.3">
      <c r="A1094" s="56">
        <v>936</v>
      </c>
      <c r="B1094" s="57">
        <v>1423</v>
      </c>
      <c r="C1094" s="58" t="s">
        <v>233</v>
      </c>
      <c r="D1094" s="59">
        <v>2</v>
      </c>
    </row>
    <row r="1095" spans="1:4" x14ac:dyDescent="0.3">
      <c r="A1095" s="56">
        <v>937</v>
      </c>
      <c r="B1095" s="57">
        <v>14150</v>
      </c>
      <c r="C1095" s="58" t="s">
        <v>233</v>
      </c>
      <c r="D1095" s="59">
        <v>2</v>
      </c>
    </row>
    <row r="1096" spans="1:4" x14ac:dyDescent="0.3">
      <c r="A1096" s="56">
        <v>937</v>
      </c>
      <c r="B1096" s="57">
        <v>14151</v>
      </c>
      <c r="C1096" s="58" t="s">
        <v>233</v>
      </c>
      <c r="D1096" s="59">
        <v>1</v>
      </c>
    </row>
    <row r="1097" spans="1:4" x14ac:dyDescent="0.3">
      <c r="A1097" s="56">
        <v>938</v>
      </c>
      <c r="B1097" s="57">
        <v>376</v>
      </c>
      <c r="C1097" s="58" t="s">
        <v>233</v>
      </c>
      <c r="D1097" s="59">
        <v>2</v>
      </c>
    </row>
    <row r="1098" spans="1:4" x14ac:dyDescent="0.3">
      <c r="A1098" s="56">
        <v>938</v>
      </c>
      <c r="B1098" s="57">
        <v>377</v>
      </c>
      <c r="C1098" s="58" t="s">
        <v>233</v>
      </c>
      <c r="D1098" s="59">
        <v>1</v>
      </c>
    </row>
    <row r="1099" spans="1:4" x14ac:dyDescent="0.3">
      <c r="A1099" s="56">
        <v>939</v>
      </c>
      <c r="B1099" s="57">
        <v>395</v>
      </c>
      <c r="C1099" s="58" t="s">
        <v>233</v>
      </c>
      <c r="D1099" s="59">
        <v>2</v>
      </c>
    </row>
    <row r="1100" spans="1:4" x14ac:dyDescent="0.3">
      <c r="A1100" s="56">
        <v>939</v>
      </c>
      <c r="B1100" s="57">
        <v>396</v>
      </c>
      <c r="C1100" s="58" t="s">
        <v>233</v>
      </c>
      <c r="D1100" s="59">
        <v>1</v>
      </c>
    </row>
    <row r="1101" spans="1:4" x14ac:dyDescent="0.3">
      <c r="A1101" s="56">
        <v>940</v>
      </c>
      <c r="B1101" s="57">
        <v>397</v>
      </c>
      <c r="C1101" s="58" t="s">
        <v>234</v>
      </c>
      <c r="D1101" s="59" t="s">
        <v>192</v>
      </c>
    </row>
    <row r="1102" spans="1:4" x14ac:dyDescent="0.3">
      <c r="A1102" s="56">
        <v>941</v>
      </c>
      <c r="B1102" s="57">
        <v>398</v>
      </c>
      <c r="C1102" s="58" t="s">
        <v>235</v>
      </c>
      <c r="D1102" s="59" t="s">
        <v>192</v>
      </c>
    </row>
    <row r="1103" spans="1:4" x14ac:dyDescent="0.3">
      <c r="A1103" s="56">
        <v>942</v>
      </c>
      <c r="B1103" s="57">
        <v>400</v>
      </c>
      <c r="C1103" s="58" t="s">
        <v>85</v>
      </c>
      <c r="D1103" s="59">
        <v>1</v>
      </c>
    </row>
    <row r="1104" spans="1:4" x14ac:dyDescent="0.3">
      <c r="A1104" s="56">
        <v>942</v>
      </c>
      <c r="B1104" s="57">
        <v>401</v>
      </c>
      <c r="C1104" s="58" t="s">
        <v>85</v>
      </c>
      <c r="D1104" s="59">
        <v>2</v>
      </c>
    </row>
    <row r="1105" spans="1:4" x14ac:dyDescent="0.3">
      <c r="A1105" s="56">
        <v>943</v>
      </c>
      <c r="B1105" s="57">
        <v>404</v>
      </c>
      <c r="C1105" s="58" t="s">
        <v>75</v>
      </c>
      <c r="D1105" s="59">
        <v>1</v>
      </c>
    </row>
    <row r="1106" spans="1:4" x14ac:dyDescent="0.3">
      <c r="A1106" s="56">
        <v>943</v>
      </c>
      <c r="B1106" s="57">
        <v>405</v>
      </c>
      <c r="C1106" s="58" t="s">
        <v>75</v>
      </c>
      <c r="D1106" s="59">
        <v>2</v>
      </c>
    </row>
    <row r="1107" spans="1:4" x14ac:dyDescent="0.3">
      <c r="A1107" s="56">
        <v>944</v>
      </c>
      <c r="B1107" s="57">
        <v>406</v>
      </c>
      <c r="C1107" s="58" t="s">
        <v>75</v>
      </c>
      <c r="D1107" s="59">
        <v>1</v>
      </c>
    </row>
    <row r="1108" spans="1:4" x14ac:dyDescent="0.3">
      <c r="A1108" s="56">
        <v>944</v>
      </c>
      <c r="B1108" s="57">
        <v>407</v>
      </c>
      <c r="C1108" s="58" t="s">
        <v>75</v>
      </c>
      <c r="D1108" s="59">
        <v>2</v>
      </c>
    </row>
    <row r="1109" spans="1:4" x14ac:dyDescent="0.3">
      <c r="A1109" s="56">
        <v>945</v>
      </c>
      <c r="B1109" s="57">
        <v>408</v>
      </c>
      <c r="C1109" s="58" t="s">
        <v>75</v>
      </c>
      <c r="D1109" s="59">
        <v>1</v>
      </c>
    </row>
    <row r="1110" spans="1:4" x14ac:dyDescent="0.3">
      <c r="A1110" s="56">
        <v>945</v>
      </c>
      <c r="B1110" s="57">
        <v>409</v>
      </c>
      <c r="C1110" s="58" t="s">
        <v>75</v>
      </c>
      <c r="D1110" s="59">
        <v>2</v>
      </c>
    </row>
    <row r="1111" spans="1:4" x14ac:dyDescent="0.3">
      <c r="A1111" s="56">
        <v>946</v>
      </c>
      <c r="B1111" s="57">
        <v>410</v>
      </c>
      <c r="C1111" s="58" t="s">
        <v>75</v>
      </c>
      <c r="D1111" s="59">
        <v>1</v>
      </c>
    </row>
    <row r="1112" spans="1:4" x14ac:dyDescent="0.3">
      <c r="A1112" s="56">
        <v>946</v>
      </c>
      <c r="B1112" s="57">
        <v>411</v>
      </c>
      <c r="C1112" s="58" t="s">
        <v>75</v>
      </c>
      <c r="D1112" s="59">
        <v>2</v>
      </c>
    </row>
    <row r="1113" spans="1:4" x14ac:dyDescent="0.3">
      <c r="A1113" s="56">
        <v>947</v>
      </c>
      <c r="B1113" s="57">
        <v>412</v>
      </c>
      <c r="C1113" s="58" t="s">
        <v>236</v>
      </c>
      <c r="D1113" s="59">
        <v>2</v>
      </c>
    </row>
    <row r="1114" spans="1:4" x14ac:dyDescent="0.3">
      <c r="A1114" s="56">
        <v>947</v>
      </c>
      <c r="B1114" s="57">
        <v>413</v>
      </c>
      <c r="C1114" s="58" t="s">
        <v>236</v>
      </c>
      <c r="D1114" s="59">
        <v>1</v>
      </c>
    </row>
    <row r="1115" spans="1:4" x14ac:dyDescent="0.3">
      <c r="A1115" s="56">
        <v>947</v>
      </c>
      <c r="B1115" s="57">
        <v>414</v>
      </c>
      <c r="C1115" s="58" t="s">
        <v>236</v>
      </c>
      <c r="D1115" s="59">
        <v>1</v>
      </c>
    </row>
    <row r="1116" spans="1:4" x14ac:dyDescent="0.3">
      <c r="A1116" s="56">
        <v>948</v>
      </c>
      <c r="B1116" s="57">
        <v>415</v>
      </c>
      <c r="C1116" s="58" t="s">
        <v>237</v>
      </c>
      <c r="D1116" s="59" t="s">
        <v>284</v>
      </c>
    </row>
    <row r="1117" spans="1:4" x14ac:dyDescent="0.3">
      <c r="A1117" s="56">
        <v>948</v>
      </c>
      <c r="B1117" s="57">
        <v>416</v>
      </c>
      <c r="C1117" s="58" t="s">
        <v>237</v>
      </c>
      <c r="D1117" s="59">
        <v>1</v>
      </c>
    </row>
    <row r="1118" spans="1:4" x14ac:dyDescent="0.3">
      <c r="A1118" s="56">
        <v>949</v>
      </c>
      <c r="B1118" s="57">
        <v>417</v>
      </c>
      <c r="C1118" s="58" t="s">
        <v>309</v>
      </c>
      <c r="D1118" s="59">
        <v>1</v>
      </c>
    </row>
    <row r="1119" spans="1:4" x14ac:dyDescent="0.3">
      <c r="A1119" s="56">
        <v>949</v>
      </c>
      <c r="B1119" s="57">
        <v>418</v>
      </c>
      <c r="C1119" s="58" t="s">
        <v>309</v>
      </c>
      <c r="D1119" s="59">
        <v>2</v>
      </c>
    </row>
    <row r="1120" spans="1:4" x14ac:dyDescent="0.3">
      <c r="A1120" s="56">
        <v>950</v>
      </c>
      <c r="B1120" s="57">
        <v>419</v>
      </c>
      <c r="C1120" s="58" t="s">
        <v>310</v>
      </c>
      <c r="D1120" s="59" t="s">
        <v>37</v>
      </c>
    </row>
    <row r="1121" spans="1:4" x14ac:dyDescent="0.3">
      <c r="A1121" s="56">
        <v>951</v>
      </c>
      <c r="B1121" s="57">
        <v>420</v>
      </c>
      <c r="C1121" s="58" t="s">
        <v>311</v>
      </c>
      <c r="D1121" s="59" t="s">
        <v>37</v>
      </c>
    </row>
    <row r="1122" spans="1:4" x14ac:dyDescent="0.3">
      <c r="A1122" s="56">
        <v>952</v>
      </c>
      <c r="B1122" s="57">
        <v>421</v>
      </c>
      <c r="C1122" s="58" t="s">
        <v>312</v>
      </c>
      <c r="D1122" s="59">
        <v>1</v>
      </c>
    </row>
    <row r="1123" spans="1:4" x14ac:dyDescent="0.3">
      <c r="A1123" s="56">
        <v>952</v>
      </c>
      <c r="B1123" s="57">
        <v>422</v>
      </c>
      <c r="C1123" s="58" t="s">
        <v>312</v>
      </c>
      <c r="D1123" s="59">
        <v>2</v>
      </c>
    </row>
    <row r="1124" spans="1:4" x14ac:dyDescent="0.3">
      <c r="A1124" s="56">
        <v>953</v>
      </c>
      <c r="B1124" s="57">
        <v>423</v>
      </c>
      <c r="C1124" s="58" t="s">
        <v>238</v>
      </c>
      <c r="D1124" s="59">
        <v>1</v>
      </c>
    </row>
    <row r="1125" spans="1:4" x14ac:dyDescent="0.3">
      <c r="A1125" s="56">
        <v>953</v>
      </c>
      <c r="B1125" s="57">
        <v>424</v>
      </c>
      <c r="C1125" s="58" t="s">
        <v>238</v>
      </c>
      <c r="D1125" s="59" t="s">
        <v>282</v>
      </c>
    </row>
    <row r="1126" spans="1:4" x14ac:dyDescent="0.3">
      <c r="A1126" s="56">
        <v>954</v>
      </c>
      <c r="B1126" s="57">
        <v>425</v>
      </c>
      <c r="C1126" s="58" t="s">
        <v>239</v>
      </c>
      <c r="D1126" s="59" t="s">
        <v>284</v>
      </c>
    </row>
    <row r="1127" spans="1:4" x14ac:dyDescent="0.3">
      <c r="A1127" s="56">
        <v>954</v>
      </c>
      <c r="B1127" s="57">
        <v>426</v>
      </c>
      <c r="C1127" s="58" t="s">
        <v>239</v>
      </c>
      <c r="D1127" s="59" t="s">
        <v>282</v>
      </c>
    </row>
    <row r="1128" spans="1:4" x14ac:dyDescent="0.3">
      <c r="A1128" s="56">
        <v>954</v>
      </c>
      <c r="B1128" s="57">
        <v>427</v>
      </c>
      <c r="C1128" s="58" t="s">
        <v>239</v>
      </c>
      <c r="D1128" s="59" t="s">
        <v>282</v>
      </c>
    </row>
    <row r="1129" spans="1:4" x14ac:dyDescent="0.3">
      <c r="A1129" s="56">
        <v>955</v>
      </c>
      <c r="B1129" s="57">
        <v>206</v>
      </c>
      <c r="C1129" s="58" t="s">
        <v>240</v>
      </c>
      <c r="D1129" s="59">
        <v>2</v>
      </c>
    </row>
    <row r="1130" spans="1:4" x14ac:dyDescent="0.3">
      <c r="A1130" s="56">
        <v>955</v>
      </c>
      <c r="B1130" s="57">
        <v>428</v>
      </c>
      <c r="C1130" s="58" t="s">
        <v>240</v>
      </c>
      <c r="D1130" s="59">
        <v>1</v>
      </c>
    </row>
    <row r="1131" spans="1:4" x14ac:dyDescent="0.3">
      <c r="A1131" s="56">
        <v>955</v>
      </c>
      <c r="B1131" s="57">
        <v>429</v>
      </c>
      <c r="C1131" s="58" t="s">
        <v>240</v>
      </c>
      <c r="D1131" s="59">
        <v>2</v>
      </c>
    </row>
    <row r="1132" spans="1:4" x14ac:dyDescent="0.3">
      <c r="A1132" s="56">
        <v>955</v>
      </c>
      <c r="B1132" s="57">
        <v>430</v>
      </c>
      <c r="C1132" s="58" t="s">
        <v>240</v>
      </c>
      <c r="D1132" s="59">
        <v>1</v>
      </c>
    </row>
    <row r="1133" spans="1:4" x14ac:dyDescent="0.3">
      <c r="A1133" s="56">
        <v>956</v>
      </c>
      <c r="B1133" s="57">
        <v>160</v>
      </c>
      <c r="C1133" s="58" t="s">
        <v>241</v>
      </c>
      <c r="D1133" s="59">
        <v>2</v>
      </c>
    </row>
    <row r="1134" spans="1:4" x14ac:dyDescent="0.3">
      <c r="A1134" s="56">
        <v>956</v>
      </c>
      <c r="B1134" s="57">
        <v>427</v>
      </c>
      <c r="C1134" s="58" t="s">
        <v>241</v>
      </c>
      <c r="D1134" s="59">
        <v>1</v>
      </c>
    </row>
    <row r="1135" spans="1:4" x14ac:dyDescent="0.3">
      <c r="A1135" s="56">
        <v>956</v>
      </c>
      <c r="B1135" s="57">
        <v>431</v>
      </c>
      <c r="C1135" s="58" t="s">
        <v>241</v>
      </c>
      <c r="D1135" s="59">
        <v>2</v>
      </c>
    </row>
    <row r="1136" spans="1:4" x14ac:dyDescent="0.3">
      <c r="A1136" s="56">
        <v>956</v>
      </c>
      <c r="B1136" s="57">
        <v>432</v>
      </c>
      <c r="C1136" s="58" t="s">
        <v>241</v>
      </c>
      <c r="D1136" s="59">
        <v>1</v>
      </c>
    </row>
    <row r="1137" spans="1:4" x14ac:dyDescent="0.3">
      <c r="A1137" s="56">
        <v>957</v>
      </c>
      <c r="B1137" s="57">
        <v>432</v>
      </c>
      <c r="C1137" s="58" t="s">
        <v>242</v>
      </c>
      <c r="D1137" s="59">
        <v>1</v>
      </c>
    </row>
    <row r="1138" spans="1:4" x14ac:dyDescent="0.3">
      <c r="A1138" s="56">
        <v>957</v>
      </c>
      <c r="B1138" s="57">
        <v>433</v>
      </c>
      <c r="C1138" s="58" t="s">
        <v>242</v>
      </c>
      <c r="D1138" s="59">
        <v>2</v>
      </c>
    </row>
    <row r="1139" spans="1:4" x14ac:dyDescent="0.3">
      <c r="A1139" s="56">
        <v>958</v>
      </c>
      <c r="B1139" s="57">
        <v>434</v>
      </c>
      <c r="C1139" s="58" t="s">
        <v>243</v>
      </c>
      <c r="D1139" s="59">
        <v>2</v>
      </c>
    </row>
    <row r="1140" spans="1:4" x14ac:dyDescent="0.3">
      <c r="A1140" s="56">
        <v>958</v>
      </c>
      <c r="B1140" s="57">
        <v>435</v>
      </c>
      <c r="C1140" s="58" t="s">
        <v>243</v>
      </c>
      <c r="D1140" s="59">
        <v>1</v>
      </c>
    </row>
    <row r="1141" spans="1:4" x14ac:dyDescent="0.3">
      <c r="A1141" s="56">
        <v>959</v>
      </c>
      <c r="B1141" s="57">
        <v>160</v>
      </c>
      <c r="C1141" s="58" t="s">
        <v>244</v>
      </c>
      <c r="D1141" s="59">
        <v>2</v>
      </c>
    </row>
    <row r="1142" spans="1:4" x14ac:dyDescent="0.3">
      <c r="A1142" s="56">
        <v>959</v>
      </c>
      <c r="B1142" s="57">
        <v>432</v>
      </c>
      <c r="C1142" s="58" t="s">
        <v>244</v>
      </c>
      <c r="D1142" s="59">
        <v>1</v>
      </c>
    </row>
    <row r="1143" spans="1:4" x14ac:dyDescent="0.3">
      <c r="A1143" s="56">
        <v>959</v>
      </c>
      <c r="B1143" s="57">
        <v>436</v>
      </c>
      <c r="C1143" s="58" t="s">
        <v>244</v>
      </c>
      <c r="D1143" s="59">
        <v>2</v>
      </c>
    </row>
    <row r="1144" spans="1:4" x14ac:dyDescent="0.3">
      <c r="A1144" s="56">
        <v>960</v>
      </c>
      <c r="B1144" s="57">
        <v>160</v>
      </c>
      <c r="C1144" s="58" t="s">
        <v>245</v>
      </c>
      <c r="D1144" s="59">
        <v>2</v>
      </c>
    </row>
    <row r="1145" spans="1:4" x14ac:dyDescent="0.3">
      <c r="A1145" s="56">
        <v>960</v>
      </c>
      <c r="B1145" s="57">
        <v>435</v>
      </c>
      <c r="C1145" s="58" t="s">
        <v>245</v>
      </c>
      <c r="D1145" s="59">
        <v>1</v>
      </c>
    </row>
    <row r="1146" spans="1:4" x14ac:dyDescent="0.3">
      <c r="A1146" s="56">
        <v>960</v>
      </c>
      <c r="B1146" s="57">
        <v>441</v>
      </c>
      <c r="C1146" s="58" t="s">
        <v>245</v>
      </c>
      <c r="D1146" s="59">
        <v>1</v>
      </c>
    </row>
    <row r="1147" spans="1:4" x14ac:dyDescent="0.3">
      <c r="A1147" s="56">
        <v>961</v>
      </c>
      <c r="B1147" s="57">
        <v>427</v>
      </c>
      <c r="C1147" s="58" t="s">
        <v>246</v>
      </c>
      <c r="D1147" s="59">
        <v>1</v>
      </c>
    </row>
    <row r="1148" spans="1:4" x14ac:dyDescent="0.3">
      <c r="A1148" s="56">
        <v>961</v>
      </c>
      <c r="B1148" s="57">
        <v>432</v>
      </c>
      <c r="C1148" s="58" t="s">
        <v>246</v>
      </c>
      <c r="D1148" s="59">
        <v>1</v>
      </c>
    </row>
    <row r="1149" spans="1:4" x14ac:dyDescent="0.3">
      <c r="A1149" s="56">
        <v>961</v>
      </c>
      <c r="B1149" s="57">
        <v>437</v>
      </c>
      <c r="C1149" s="58" t="s">
        <v>246</v>
      </c>
      <c r="D1149" s="59">
        <v>2</v>
      </c>
    </row>
    <row r="1150" spans="1:4" x14ac:dyDescent="0.3">
      <c r="A1150" s="56">
        <v>962</v>
      </c>
      <c r="B1150" s="57">
        <v>427</v>
      </c>
      <c r="C1150" s="58" t="s">
        <v>247</v>
      </c>
      <c r="D1150" s="59">
        <v>1</v>
      </c>
    </row>
    <row r="1151" spans="1:4" x14ac:dyDescent="0.3">
      <c r="A1151" s="56">
        <v>962</v>
      </c>
      <c r="B1151" s="57">
        <v>435</v>
      </c>
      <c r="C1151" s="58" t="s">
        <v>247</v>
      </c>
      <c r="D1151" s="59">
        <v>1</v>
      </c>
    </row>
    <row r="1152" spans="1:4" x14ac:dyDescent="0.3">
      <c r="A1152" s="56">
        <v>962</v>
      </c>
      <c r="B1152" s="57">
        <v>438</v>
      </c>
      <c r="C1152" s="58" t="s">
        <v>247</v>
      </c>
      <c r="D1152" s="59">
        <v>2</v>
      </c>
    </row>
    <row r="1153" spans="1:4" x14ac:dyDescent="0.3">
      <c r="A1153" s="56">
        <v>963</v>
      </c>
      <c r="B1153" s="57">
        <v>160</v>
      </c>
      <c r="C1153" s="58" t="s">
        <v>248</v>
      </c>
      <c r="D1153" s="59">
        <v>2</v>
      </c>
    </row>
    <row r="1154" spans="1:4" x14ac:dyDescent="0.3">
      <c r="A1154" s="56">
        <v>963</v>
      </c>
      <c r="B1154" s="57">
        <v>427</v>
      </c>
      <c r="C1154" s="58" t="s">
        <v>248</v>
      </c>
      <c r="D1154" s="59">
        <v>1</v>
      </c>
    </row>
    <row r="1155" spans="1:4" x14ac:dyDescent="0.3">
      <c r="A1155" s="56">
        <v>963</v>
      </c>
      <c r="B1155" s="57">
        <v>435</v>
      </c>
      <c r="C1155" s="58" t="s">
        <v>248</v>
      </c>
      <c r="D1155" s="59">
        <v>1</v>
      </c>
    </row>
    <row r="1156" spans="1:4" x14ac:dyDescent="0.3">
      <c r="A1156" s="56">
        <v>963</v>
      </c>
      <c r="B1156" s="57">
        <v>439</v>
      </c>
      <c r="C1156" s="58" t="s">
        <v>248</v>
      </c>
      <c r="D1156" s="59">
        <v>2</v>
      </c>
    </row>
    <row r="1157" spans="1:4" x14ac:dyDescent="0.3">
      <c r="A1157" s="56">
        <v>964</v>
      </c>
      <c r="B1157" s="57">
        <v>160</v>
      </c>
      <c r="C1157" s="58" t="s">
        <v>249</v>
      </c>
      <c r="D1157" s="59">
        <v>2</v>
      </c>
    </row>
    <row r="1158" spans="1:4" x14ac:dyDescent="0.3">
      <c r="A1158" s="56">
        <v>964</v>
      </c>
      <c r="B1158" s="57">
        <v>431</v>
      </c>
      <c r="C1158" s="58" t="s">
        <v>249</v>
      </c>
      <c r="D1158" s="59">
        <v>2</v>
      </c>
    </row>
    <row r="1159" spans="1:4" x14ac:dyDescent="0.3">
      <c r="A1159" s="56">
        <v>964</v>
      </c>
      <c r="B1159" s="57">
        <v>440</v>
      </c>
      <c r="C1159" s="58" t="s">
        <v>249</v>
      </c>
      <c r="D1159" s="59">
        <v>1</v>
      </c>
    </row>
    <row r="1160" spans="1:4" x14ac:dyDescent="0.3">
      <c r="A1160" s="56">
        <v>965</v>
      </c>
      <c r="B1160" s="57">
        <v>194</v>
      </c>
      <c r="C1160" s="58" t="s">
        <v>250</v>
      </c>
      <c r="D1160" s="59">
        <v>2</v>
      </c>
    </row>
    <row r="1161" spans="1:4" x14ac:dyDescent="0.3">
      <c r="A1161" s="56">
        <v>965</v>
      </c>
      <c r="B1161" s="57">
        <v>489</v>
      </c>
      <c r="C1161" s="58" t="s">
        <v>250</v>
      </c>
      <c r="D1161" s="59">
        <v>1</v>
      </c>
    </row>
    <row r="1162" spans="1:4" x14ac:dyDescent="0.3">
      <c r="A1162" s="56">
        <v>965</v>
      </c>
      <c r="B1162" s="57">
        <v>500</v>
      </c>
      <c r="C1162" s="58" t="s">
        <v>250</v>
      </c>
      <c r="D1162" s="59">
        <v>2</v>
      </c>
    </row>
    <row r="1163" spans="1:4" x14ac:dyDescent="0.3">
      <c r="A1163" s="56">
        <v>966</v>
      </c>
      <c r="B1163" s="57">
        <v>488</v>
      </c>
      <c r="C1163" s="58" t="s">
        <v>97</v>
      </c>
      <c r="D1163" s="59" t="s">
        <v>37</v>
      </c>
    </row>
    <row r="1164" spans="1:4" x14ac:dyDescent="0.3">
      <c r="A1164" s="56">
        <v>967</v>
      </c>
      <c r="B1164" s="57">
        <v>442</v>
      </c>
      <c r="C1164" s="58" t="s">
        <v>109</v>
      </c>
      <c r="D1164" s="59">
        <v>1</v>
      </c>
    </row>
    <row r="1165" spans="1:4" x14ac:dyDescent="0.3">
      <c r="A1165" s="56">
        <v>967</v>
      </c>
      <c r="B1165" s="57">
        <v>443</v>
      </c>
      <c r="C1165" s="58" t="s">
        <v>109</v>
      </c>
      <c r="D1165" s="59">
        <v>2</v>
      </c>
    </row>
    <row r="1166" spans="1:4" x14ac:dyDescent="0.3">
      <c r="A1166" s="56">
        <v>968</v>
      </c>
      <c r="B1166" s="57">
        <v>444</v>
      </c>
      <c r="C1166" s="58" t="s">
        <v>109</v>
      </c>
      <c r="D1166" s="59">
        <v>1</v>
      </c>
    </row>
    <row r="1167" spans="1:4" x14ac:dyDescent="0.3">
      <c r="A1167" s="56">
        <v>969</v>
      </c>
      <c r="B1167" s="57">
        <v>443</v>
      </c>
      <c r="C1167" s="58" t="s">
        <v>250</v>
      </c>
      <c r="D1167" s="59">
        <v>2</v>
      </c>
    </row>
    <row r="1168" spans="1:4" x14ac:dyDescent="0.3">
      <c r="A1168" s="56">
        <v>969</v>
      </c>
      <c r="B1168" s="57">
        <v>489</v>
      </c>
      <c r="C1168" s="58" t="s">
        <v>250</v>
      </c>
      <c r="D1168" s="59">
        <v>1</v>
      </c>
    </row>
    <row r="1169" spans="1:4" x14ac:dyDescent="0.3">
      <c r="A1169" s="56">
        <v>969</v>
      </c>
      <c r="B1169" s="57">
        <v>501</v>
      </c>
      <c r="C1169" s="58" t="s">
        <v>250</v>
      </c>
      <c r="D1169" s="59">
        <v>1</v>
      </c>
    </row>
    <row r="1170" spans="1:4" x14ac:dyDescent="0.3">
      <c r="A1170" s="56">
        <v>970</v>
      </c>
      <c r="B1170" s="57">
        <v>447</v>
      </c>
      <c r="C1170" s="58" t="s">
        <v>63</v>
      </c>
      <c r="D1170" s="59">
        <v>2</v>
      </c>
    </row>
    <row r="1171" spans="1:4" x14ac:dyDescent="0.3">
      <c r="A1171" s="56">
        <v>970</v>
      </c>
      <c r="B1171" s="57">
        <v>448</v>
      </c>
      <c r="C1171" s="58" t="s">
        <v>63</v>
      </c>
      <c r="D1171" s="59">
        <v>1</v>
      </c>
    </row>
    <row r="1172" spans="1:4" x14ac:dyDescent="0.3">
      <c r="A1172" s="56">
        <v>971</v>
      </c>
      <c r="B1172" s="57">
        <v>492</v>
      </c>
      <c r="C1172" s="58" t="s">
        <v>251</v>
      </c>
      <c r="D1172" s="59">
        <v>2</v>
      </c>
    </row>
    <row r="1173" spans="1:4" x14ac:dyDescent="0.3">
      <c r="A1173" s="56">
        <v>971</v>
      </c>
      <c r="B1173" s="57">
        <v>493</v>
      </c>
      <c r="C1173" s="58" t="s">
        <v>251</v>
      </c>
      <c r="D1173" s="59">
        <v>1</v>
      </c>
    </row>
    <row r="1174" spans="1:4" x14ac:dyDescent="0.3">
      <c r="A1174" s="56">
        <v>971</v>
      </c>
      <c r="B1174" s="57">
        <v>494</v>
      </c>
      <c r="C1174" s="58" t="s">
        <v>251</v>
      </c>
      <c r="D1174" s="59">
        <v>1</v>
      </c>
    </row>
    <row r="1175" spans="1:4" x14ac:dyDescent="0.3">
      <c r="A1175" s="56">
        <v>972</v>
      </c>
      <c r="B1175" s="57">
        <v>502</v>
      </c>
      <c r="C1175" s="58" t="s">
        <v>285</v>
      </c>
      <c r="D1175" s="59">
        <v>1</v>
      </c>
    </row>
    <row r="1176" spans="1:4" x14ac:dyDescent="0.3">
      <c r="A1176" s="56">
        <v>972</v>
      </c>
      <c r="B1176" s="57">
        <v>503</v>
      </c>
      <c r="C1176" s="58" t="s">
        <v>285</v>
      </c>
      <c r="D1176" s="59" t="s">
        <v>284</v>
      </c>
    </row>
    <row r="1177" spans="1:4" x14ac:dyDescent="0.3">
      <c r="A1177" s="56">
        <v>973</v>
      </c>
      <c r="B1177" s="57">
        <v>453</v>
      </c>
      <c r="C1177" s="58" t="s">
        <v>107</v>
      </c>
      <c r="D1177" s="59">
        <v>1</v>
      </c>
    </row>
    <row r="1178" spans="1:4" x14ac:dyDescent="0.3">
      <c r="A1178" s="56">
        <v>973</v>
      </c>
      <c r="B1178" s="57">
        <v>454</v>
      </c>
      <c r="C1178" s="58" t="s">
        <v>107</v>
      </c>
      <c r="D1178" s="59">
        <v>2</v>
      </c>
    </row>
    <row r="1179" spans="1:4" x14ac:dyDescent="0.3">
      <c r="A1179" s="56">
        <v>974</v>
      </c>
      <c r="B1179" s="57">
        <v>455</v>
      </c>
      <c r="C1179" s="58" t="s">
        <v>133</v>
      </c>
      <c r="D1179" s="59">
        <v>2</v>
      </c>
    </row>
    <row r="1180" spans="1:4" x14ac:dyDescent="0.3">
      <c r="A1180" s="56">
        <v>975</v>
      </c>
      <c r="B1180" s="57">
        <v>504</v>
      </c>
      <c r="C1180" s="58" t="s">
        <v>313</v>
      </c>
      <c r="D1180" s="59">
        <v>1</v>
      </c>
    </row>
    <row r="1181" spans="1:4" x14ac:dyDescent="0.3">
      <c r="A1181" s="56">
        <v>975</v>
      </c>
      <c r="B1181" s="57">
        <v>505</v>
      </c>
      <c r="C1181" s="58" t="s">
        <v>313</v>
      </c>
      <c r="D1181" s="59">
        <v>2</v>
      </c>
    </row>
    <row r="1182" spans="1:4" x14ac:dyDescent="0.3">
      <c r="A1182" s="56">
        <v>976</v>
      </c>
      <c r="B1182" s="57">
        <v>506</v>
      </c>
      <c r="C1182" s="58" t="s">
        <v>314</v>
      </c>
      <c r="D1182" s="59">
        <v>1</v>
      </c>
    </row>
    <row r="1183" spans="1:4" x14ac:dyDescent="0.3">
      <c r="A1183" s="56">
        <v>976</v>
      </c>
      <c r="B1183" s="57">
        <v>507</v>
      </c>
      <c r="C1183" s="58" t="s">
        <v>314</v>
      </c>
      <c r="D1183" s="59">
        <v>2</v>
      </c>
    </row>
    <row r="1184" spans="1:4" x14ac:dyDescent="0.3">
      <c r="A1184" s="56">
        <v>978</v>
      </c>
      <c r="B1184" s="57">
        <v>462</v>
      </c>
      <c r="C1184" s="58" t="s">
        <v>91</v>
      </c>
      <c r="D1184" s="59" t="s">
        <v>37</v>
      </c>
    </row>
    <row r="1185" spans="1:4" x14ac:dyDescent="0.3">
      <c r="A1185" s="56">
        <v>979</v>
      </c>
      <c r="B1185" s="57">
        <v>463</v>
      </c>
      <c r="C1185" s="58" t="s">
        <v>130</v>
      </c>
      <c r="D1185" s="59" t="s">
        <v>277</v>
      </c>
    </row>
    <row r="1186" spans="1:4" x14ac:dyDescent="0.3">
      <c r="A1186" s="56">
        <v>980</v>
      </c>
      <c r="B1186" s="57">
        <v>466</v>
      </c>
      <c r="C1186" s="58" t="s">
        <v>252</v>
      </c>
      <c r="D1186" s="59">
        <v>2</v>
      </c>
    </row>
    <row r="1187" spans="1:4" x14ac:dyDescent="0.3">
      <c r="A1187" s="56">
        <v>980</v>
      </c>
      <c r="B1187" s="57">
        <v>467</v>
      </c>
      <c r="C1187" s="58" t="s">
        <v>252</v>
      </c>
      <c r="D1187" s="59">
        <v>1</v>
      </c>
    </row>
    <row r="1188" spans="1:4" x14ac:dyDescent="0.3">
      <c r="A1188" s="56">
        <v>981</v>
      </c>
      <c r="B1188" s="57">
        <v>468</v>
      </c>
      <c r="C1188" s="58" t="s">
        <v>253</v>
      </c>
      <c r="D1188" s="59" t="s">
        <v>37</v>
      </c>
    </row>
    <row r="1189" spans="1:4" x14ac:dyDescent="0.3">
      <c r="A1189" s="56">
        <v>982</v>
      </c>
      <c r="B1189" s="57">
        <v>508</v>
      </c>
      <c r="C1189" s="58" t="s">
        <v>315</v>
      </c>
      <c r="D1189" s="59">
        <v>2</v>
      </c>
    </row>
    <row r="1190" spans="1:4" x14ac:dyDescent="0.3">
      <c r="A1190" s="56">
        <v>982</v>
      </c>
      <c r="B1190" s="57">
        <v>509</v>
      </c>
      <c r="C1190" s="58" t="s">
        <v>315</v>
      </c>
      <c r="D1190" s="59">
        <v>1</v>
      </c>
    </row>
    <row r="1191" spans="1:4" x14ac:dyDescent="0.3">
      <c r="A1191" s="56">
        <v>983</v>
      </c>
      <c r="B1191" s="57">
        <v>510</v>
      </c>
      <c r="C1191" s="58" t="s">
        <v>316</v>
      </c>
      <c r="D1191" s="59">
        <v>2</v>
      </c>
    </row>
    <row r="1192" spans="1:4" x14ac:dyDescent="0.3">
      <c r="A1192" s="56">
        <v>983</v>
      </c>
      <c r="B1192" s="57">
        <v>511</v>
      </c>
      <c r="C1192" s="58" t="s">
        <v>316</v>
      </c>
      <c r="D1192" s="59">
        <v>1</v>
      </c>
    </row>
    <row r="1193" spans="1:4" s="75" customFormat="1" ht="12.9" x14ac:dyDescent="0.35">
      <c r="A1193" s="56">
        <v>984</v>
      </c>
      <c r="B1193" s="57">
        <v>512</v>
      </c>
      <c r="C1193" s="58" t="s">
        <v>364</v>
      </c>
      <c r="D1193" s="59">
        <v>1</v>
      </c>
    </row>
    <row r="1194" spans="1:4" s="75" customFormat="1" ht="12.9" x14ac:dyDescent="0.35">
      <c r="A1194" s="56">
        <v>984</v>
      </c>
      <c r="B1194" s="57">
        <v>513</v>
      </c>
      <c r="C1194" s="58" t="s">
        <v>364</v>
      </c>
      <c r="D1194" s="59">
        <v>2</v>
      </c>
    </row>
    <row r="1195" spans="1:4" s="75" customFormat="1" ht="12.9" x14ac:dyDescent="0.35">
      <c r="A1195" s="56">
        <v>985</v>
      </c>
      <c r="B1195" s="57">
        <v>514</v>
      </c>
      <c r="C1195" s="58" t="s">
        <v>365</v>
      </c>
      <c r="D1195" s="59">
        <v>1</v>
      </c>
    </row>
    <row r="1196" spans="1:4" s="75" customFormat="1" ht="12.9" x14ac:dyDescent="0.35">
      <c r="A1196" s="56">
        <v>985</v>
      </c>
      <c r="B1196" s="57">
        <v>515</v>
      </c>
      <c r="C1196" s="58" t="s">
        <v>365</v>
      </c>
      <c r="D1196" s="59">
        <v>2</v>
      </c>
    </row>
    <row r="1197" spans="1:4" x14ac:dyDescent="0.3">
      <c r="A1197" s="56">
        <v>989</v>
      </c>
      <c r="B1197" s="57">
        <v>475</v>
      </c>
      <c r="C1197" s="58" t="s">
        <v>146</v>
      </c>
      <c r="D1197" s="59">
        <v>2</v>
      </c>
    </row>
    <row r="1198" spans="1:4" x14ac:dyDescent="0.3">
      <c r="A1198" s="56">
        <v>989</v>
      </c>
      <c r="B1198" s="57">
        <v>476</v>
      </c>
      <c r="C1198" s="58" t="s">
        <v>146</v>
      </c>
      <c r="D1198" s="59">
        <v>1</v>
      </c>
    </row>
    <row r="1199" spans="1:4" x14ac:dyDescent="0.3">
      <c r="A1199" s="56">
        <v>990</v>
      </c>
      <c r="B1199" s="57">
        <v>477</v>
      </c>
      <c r="C1199" s="58" t="s">
        <v>147</v>
      </c>
      <c r="D1199" s="59" t="s">
        <v>37</v>
      </c>
    </row>
    <row r="1200" spans="1:4" x14ac:dyDescent="0.3">
      <c r="A1200" s="56">
        <v>991</v>
      </c>
      <c r="B1200" s="57">
        <v>478</v>
      </c>
      <c r="C1200" s="58" t="s">
        <v>97</v>
      </c>
      <c r="D1200" s="59" t="s">
        <v>37</v>
      </c>
    </row>
    <row r="1201" spans="1:4" x14ac:dyDescent="0.3">
      <c r="A1201" s="56">
        <v>996</v>
      </c>
      <c r="B1201" s="57">
        <v>485</v>
      </c>
      <c r="C1201" s="58" t="s">
        <v>177</v>
      </c>
      <c r="D1201" s="59">
        <v>2</v>
      </c>
    </row>
    <row r="1202" spans="1:4" x14ac:dyDescent="0.3">
      <c r="A1202" s="56">
        <v>996</v>
      </c>
      <c r="B1202" s="57">
        <v>486</v>
      </c>
      <c r="C1202" s="58" t="s">
        <v>177</v>
      </c>
      <c r="D1202" s="59">
        <v>1</v>
      </c>
    </row>
    <row r="1203" spans="1:4" x14ac:dyDescent="0.3">
      <c r="A1203" s="56">
        <v>996</v>
      </c>
      <c r="B1203" s="57">
        <v>487</v>
      </c>
      <c r="C1203" s="58" t="s">
        <v>177</v>
      </c>
      <c r="D1203" s="59">
        <v>2</v>
      </c>
    </row>
    <row r="1204" spans="1:4" x14ac:dyDescent="0.3">
      <c r="A1204" s="56">
        <v>997</v>
      </c>
      <c r="B1204" s="57">
        <v>490</v>
      </c>
      <c r="C1204" s="58" t="s">
        <v>254</v>
      </c>
      <c r="D1204" s="59" t="s">
        <v>284</v>
      </c>
    </row>
    <row r="1205" spans="1:4" x14ac:dyDescent="0.3">
      <c r="A1205" s="56">
        <v>997</v>
      </c>
      <c r="B1205" s="57">
        <v>491</v>
      </c>
      <c r="C1205" s="58" t="s">
        <v>254</v>
      </c>
      <c r="D1205" s="59">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51"/>
  <sheetViews>
    <sheetView topLeftCell="B1" zoomScale="50" zoomScaleNormal="50" workbookViewId="0">
      <selection activeCell="D5" sqref="D5"/>
    </sheetView>
  </sheetViews>
  <sheetFormatPr defaultColWidth="9.15234375" defaultRowHeight="12.45" x14ac:dyDescent="0.3"/>
  <cols>
    <col min="1" max="1" width="2.3828125" customWidth="1"/>
    <col min="2" max="2" width="33.69140625" customWidth="1"/>
    <col min="3" max="4" width="14.15234375" customWidth="1"/>
    <col min="5" max="9" width="12.15234375" customWidth="1"/>
    <col min="10" max="10" width="5.53515625" customWidth="1"/>
    <col min="11" max="11" width="5.3046875" customWidth="1"/>
    <col min="12" max="12" width="35.3046875" customWidth="1"/>
    <col min="13" max="20" width="11.69140625" customWidth="1"/>
  </cols>
  <sheetData>
    <row r="1" spans="1:156" x14ac:dyDescent="0.3">
      <c r="B1" s="54" t="s">
        <v>19</v>
      </c>
    </row>
    <row r="2" spans="1:156" s="1" customFormat="1" ht="21.75" customHeight="1" x14ac:dyDescent="0.3">
      <c r="B2" s="589" t="str">
        <f>Overview!B4&amp; " - Effective from "&amp;Overview!D4&amp;" - "&amp;Overview!E4</f>
        <v>Indigo Power Limited - Effective from 1 April 2022 - Final</v>
      </c>
      <c r="C2" s="590"/>
      <c r="D2" s="590"/>
      <c r="E2" s="590"/>
      <c r="F2" s="590"/>
      <c r="G2" s="590"/>
      <c r="H2" s="590"/>
      <c r="I2" s="590"/>
      <c r="J2" s="590"/>
      <c r="K2" s="590"/>
      <c r="L2" s="590"/>
      <c r="M2" s="590"/>
      <c r="N2" s="590"/>
      <c r="O2" s="590"/>
      <c r="P2" s="590"/>
      <c r="Q2" s="590"/>
      <c r="R2" s="590"/>
      <c r="S2" s="590"/>
      <c r="T2" s="59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3" customFormat="1" ht="9" customHeight="1" x14ac:dyDescent="0.3">
      <c r="A3" s="62"/>
      <c r="B3" s="62"/>
      <c r="C3" s="62"/>
      <c r="D3" s="62"/>
      <c r="E3" s="62"/>
      <c r="F3" s="62"/>
      <c r="G3" s="62"/>
      <c r="H3" s="62"/>
      <c r="I3" s="62"/>
      <c r="J3" s="62"/>
      <c r="K3" s="6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3">
      <c r="B4" s="598" t="s">
        <v>322</v>
      </c>
      <c r="C4" s="599"/>
      <c r="D4" s="599"/>
      <c r="E4" s="599"/>
      <c r="F4" s="599"/>
      <c r="G4" s="599"/>
      <c r="H4" s="599"/>
      <c r="I4" s="600"/>
      <c r="L4" s="601" t="s">
        <v>338</v>
      </c>
      <c r="M4" s="602"/>
      <c r="N4" s="602"/>
      <c r="O4" s="602"/>
      <c r="P4" s="602"/>
      <c r="Q4" s="602"/>
      <c r="R4" s="602"/>
      <c r="S4" s="602"/>
      <c r="T4" s="603"/>
    </row>
    <row r="5" spans="1:156" ht="18" customHeight="1" x14ac:dyDescent="0.3">
      <c r="B5" s="348" t="s">
        <v>718</v>
      </c>
      <c r="C5" s="348"/>
      <c r="D5" s="349" t="s">
        <v>731</v>
      </c>
      <c r="E5" s="348"/>
      <c r="F5" s="348"/>
      <c r="G5" s="348"/>
      <c r="H5" s="348"/>
      <c r="I5" s="348"/>
      <c r="L5" s="606" t="s">
        <v>359</v>
      </c>
      <c r="M5" s="606"/>
      <c r="N5" s="606"/>
      <c r="O5" s="606"/>
      <c r="P5" s="606"/>
      <c r="Q5" s="606"/>
      <c r="R5" s="606"/>
      <c r="S5" s="606"/>
      <c r="T5" s="606"/>
    </row>
    <row r="6" spans="1:156" s="64" customFormat="1" ht="12.45" customHeight="1" x14ac:dyDescent="0.3">
      <c r="B6" s="604" t="s">
        <v>719</v>
      </c>
      <c r="C6" s="604"/>
      <c r="D6" s="604"/>
      <c r="E6" s="604"/>
      <c r="F6" s="604"/>
      <c r="G6" s="604"/>
      <c r="H6" s="604"/>
      <c r="I6" s="604"/>
      <c r="L6" s="607" t="s">
        <v>363</v>
      </c>
      <c r="M6" s="607"/>
      <c r="N6" s="607"/>
      <c r="O6" s="607"/>
      <c r="P6" s="607"/>
      <c r="Q6" s="607"/>
      <c r="R6" s="607"/>
      <c r="S6" s="607"/>
      <c r="T6" s="607"/>
    </row>
    <row r="7" spans="1:156" ht="29.7" customHeight="1" x14ac:dyDescent="0.3">
      <c r="B7" s="605" t="s">
        <v>721</v>
      </c>
      <c r="C7" s="605"/>
      <c r="D7" s="605"/>
      <c r="E7" s="605"/>
      <c r="F7" s="605"/>
      <c r="G7" s="605"/>
      <c r="H7" s="605"/>
      <c r="I7" s="605"/>
      <c r="L7" s="606" t="s">
        <v>360</v>
      </c>
      <c r="M7" s="606"/>
      <c r="N7" s="606"/>
      <c r="O7" s="606"/>
      <c r="P7" s="606"/>
      <c r="Q7" s="606"/>
      <c r="R7" s="606"/>
      <c r="S7" s="606"/>
      <c r="T7" s="606"/>
    </row>
    <row r="8" spans="1:156" ht="10.75" customHeight="1" x14ac:dyDescent="0.3">
      <c r="B8" s="604" t="s">
        <v>720</v>
      </c>
      <c r="C8" s="604"/>
      <c r="D8" s="604"/>
      <c r="E8" s="604"/>
      <c r="F8" s="604"/>
      <c r="G8" s="604"/>
      <c r="H8" s="604"/>
      <c r="I8" s="604"/>
      <c r="L8" s="332"/>
      <c r="M8" s="332"/>
      <c r="N8" s="332"/>
      <c r="O8" s="332"/>
      <c r="P8" s="332"/>
      <c r="Q8" s="332"/>
      <c r="R8" s="332"/>
      <c r="S8" s="332"/>
      <c r="T8" s="332"/>
    </row>
    <row r="9" spans="1:156" ht="72" customHeight="1" x14ac:dyDescent="0.3">
      <c r="B9" s="65" t="s">
        <v>361</v>
      </c>
      <c r="C9" s="66" t="str">
        <f>'Annex 1 LV and HV charges_A'!D11</f>
        <v>Red/black unit charge
p/kWh</v>
      </c>
      <c r="D9" s="66" t="str">
        <f>'Annex 1 LV and HV charges_A'!E11</f>
        <v>Amber/yellow unit charge
p/kWh</v>
      </c>
      <c r="E9" s="66" t="str">
        <f>'Annex 1 LV and HV charges_A'!F11</f>
        <v>Green unit charge
p/kWh</v>
      </c>
      <c r="F9" s="66" t="str">
        <f>'Annex 1 LV and HV charges_A'!G11</f>
        <v>Fixed charge p/MPAN/day</v>
      </c>
      <c r="G9" s="66" t="str">
        <f>'Annex 1 LV and HV charges_A'!H11</f>
        <v>Capacity charge p/kVA/day</v>
      </c>
      <c r="H9" s="66" t="str">
        <f>'Annex 1 LV and HV charges_A'!I11</f>
        <v>Exceeded capacity charge
p/kVA/day</v>
      </c>
      <c r="I9" s="66" t="str">
        <f>'Annex 1 LV and HV charges_A'!J11</f>
        <v>Reactive power charge
p/kVArh</v>
      </c>
      <c r="L9" s="333" t="s">
        <v>362</v>
      </c>
      <c r="M9" s="334" t="e">
        <f>#REF!</f>
        <v>#REF!</v>
      </c>
      <c r="N9" s="334" t="e">
        <f>#REF!</f>
        <v>#REF!</v>
      </c>
      <c r="O9" s="334" t="e">
        <f>#REF!</f>
        <v>#REF!</v>
      </c>
      <c r="P9" s="334" t="e">
        <f>#REF!</f>
        <v>#REF!</v>
      </c>
      <c r="Q9" s="335" t="e">
        <f>#REF!</f>
        <v>#REF!</v>
      </c>
      <c r="R9" s="335" t="e">
        <f>#REF!</f>
        <v>#REF!</v>
      </c>
      <c r="S9" s="335" t="e">
        <f>#REF!</f>
        <v>#REF!</v>
      </c>
      <c r="T9" s="335" t="e">
        <f>#REF!</f>
        <v>#REF!</v>
      </c>
    </row>
    <row r="10" spans="1:156" ht="30" customHeight="1" x14ac:dyDescent="0.3">
      <c r="B10" s="60" t="s">
        <v>562</v>
      </c>
      <c r="C10" s="74">
        <f ca="1">IFERROR(VLOOKUP($B$10,INDIRECT("'Annex 1 LV and HV charges_"&amp;UPPER($D$5)&amp;"'!A1:K46"),4,FALSE),"")</f>
        <v>9.9589999999999996</v>
      </c>
      <c r="D10" s="74">
        <f t="shared" ref="D10:I10" ca="1" si="0">IFERROR(VLOOKUP($B$10,INDIRECT("'Annex 1 LV and HV charges_"&amp;UPPER($D$5)&amp;"'!A1:K46"),4,FALSE),"")</f>
        <v>9.9589999999999996</v>
      </c>
      <c r="E10" s="74">
        <f t="shared" ca="1" si="0"/>
        <v>9.9589999999999996</v>
      </c>
      <c r="F10" s="74">
        <f t="shared" ca="1" si="0"/>
        <v>9.9589999999999996</v>
      </c>
      <c r="G10" s="74">
        <f t="shared" ca="1" si="0"/>
        <v>9.9589999999999996</v>
      </c>
      <c r="H10" s="74">
        <f t="shared" ca="1" si="0"/>
        <v>9.9589999999999996</v>
      </c>
      <c r="I10" s="74">
        <f t="shared" ca="1" si="0"/>
        <v>9.9589999999999996</v>
      </c>
      <c r="L10" s="336"/>
      <c r="M10" s="337" t="str">
        <f>IFERROR(VLOOKUP($L$10,#REF!,2,FALSE),"")</f>
        <v/>
      </c>
      <c r="N10" s="337" t="str">
        <f>IFERROR(VLOOKUP($L$10,#REF!,3,FALSE),"")</f>
        <v/>
      </c>
      <c r="O10" s="337" t="str">
        <f>IFERROR(VLOOKUP($L$10,#REF!,4,FALSE),"")</f>
        <v/>
      </c>
      <c r="P10" s="337" t="str">
        <f>IFERROR(VLOOKUP($L$10,#REF!,5,FALSE),"")</f>
        <v/>
      </c>
      <c r="Q10" s="338" t="str">
        <f>IFERROR(VLOOKUP($L$10,#REF!,6,FALSE),"")</f>
        <v/>
      </c>
      <c r="R10" s="338" t="str">
        <f>IFERROR(VLOOKUP($L$10,#REF!,7,FALSE),"")</f>
        <v/>
      </c>
      <c r="S10" s="338" t="str">
        <f>IFERROR(VLOOKUP($L$10,#REF!,8,FALSE),"")</f>
        <v/>
      </c>
      <c r="T10" s="338" t="str">
        <f>IFERROR(VLOOKUP($L$10,#REF!,9,FALSE),"")</f>
        <v/>
      </c>
    </row>
    <row r="11" spans="1:156" ht="7.5" customHeight="1" x14ac:dyDescent="0.3">
      <c r="L11" s="332"/>
      <c r="M11" s="332"/>
      <c r="N11" s="332"/>
      <c r="O11" s="332"/>
      <c r="P11" s="332"/>
      <c r="Q11" s="332"/>
      <c r="R11" s="332"/>
      <c r="S11" s="332"/>
      <c r="T11" s="332"/>
    </row>
    <row r="12" spans="1:156" ht="88.5" customHeight="1" x14ac:dyDescent="0.3">
      <c r="B12" s="67" t="s">
        <v>325</v>
      </c>
      <c r="C12" s="66" t="s">
        <v>339</v>
      </c>
      <c r="D12" s="66" t="s">
        <v>340</v>
      </c>
      <c r="E12" s="66" t="s">
        <v>341</v>
      </c>
      <c r="F12" s="66" t="s">
        <v>326</v>
      </c>
      <c r="G12" s="66" t="s">
        <v>323</v>
      </c>
      <c r="H12" s="66" t="s">
        <v>459</v>
      </c>
      <c r="I12" s="66" t="s">
        <v>324</v>
      </c>
      <c r="L12" s="339" t="s">
        <v>325</v>
      </c>
      <c r="M12" s="340" t="s">
        <v>349</v>
      </c>
      <c r="N12" s="340" t="s">
        <v>326</v>
      </c>
      <c r="O12" s="340" t="s">
        <v>345</v>
      </c>
      <c r="P12" s="340" t="s">
        <v>459</v>
      </c>
      <c r="Q12" s="341" t="s">
        <v>347</v>
      </c>
      <c r="R12" s="341" t="s">
        <v>326</v>
      </c>
      <c r="S12" s="341" t="s">
        <v>346</v>
      </c>
      <c r="T12" s="341" t="s">
        <v>459</v>
      </c>
    </row>
    <row r="13" spans="1:156" ht="30" customHeight="1" x14ac:dyDescent="0.3">
      <c r="B13" s="68" t="s">
        <v>327</v>
      </c>
      <c r="C13" s="71">
        <v>10000</v>
      </c>
      <c r="D13" s="71"/>
      <c r="E13" s="71"/>
      <c r="F13" s="71"/>
      <c r="G13" s="71"/>
      <c r="H13" s="71"/>
      <c r="I13" s="71"/>
      <c r="L13" s="342" t="s">
        <v>327</v>
      </c>
      <c r="M13" s="343"/>
      <c r="N13" s="343"/>
      <c r="O13" s="343"/>
      <c r="P13" s="343"/>
      <c r="Q13" s="343"/>
      <c r="R13" s="343">
        <f>N13</f>
        <v>0</v>
      </c>
      <c r="S13" s="343"/>
      <c r="T13" s="343"/>
    </row>
    <row r="14" spans="1:156" ht="30" customHeight="1" x14ac:dyDescent="0.3">
      <c r="B14" s="69" t="s">
        <v>329</v>
      </c>
      <c r="C14" s="61">
        <f>C13</f>
        <v>10000</v>
      </c>
      <c r="D14" s="61">
        <f t="shared" ref="D14:G14" si="1">D13</f>
        <v>0</v>
      </c>
      <c r="E14" s="61">
        <f t="shared" si="1"/>
        <v>0</v>
      </c>
      <c r="F14" s="61">
        <f t="shared" si="1"/>
        <v>0</v>
      </c>
      <c r="G14" s="61">
        <f t="shared" si="1"/>
        <v>0</v>
      </c>
      <c r="H14" s="61">
        <f>H13</f>
        <v>0</v>
      </c>
      <c r="I14" s="61">
        <f>I13</f>
        <v>0</v>
      </c>
      <c r="L14" s="342" t="s">
        <v>329</v>
      </c>
      <c r="M14" s="344">
        <f>M13</f>
        <v>0</v>
      </c>
      <c r="N14" s="344">
        <f t="shared" ref="N14:T14" si="2">N13</f>
        <v>0</v>
      </c>
      <c r="O14" s="344">
        <f t="shared" si="2"/>
        <v>0</v>
      </c>
      <c r="P14" s="344">
        <f t="shared" si="2"/>
        <v>0</v>
      </c>
      <c r="Q14" s="344">
        <f t="shared" si="2"/>
        <v>0</v>
      </c>
      <c r="R14" s="344">
        <f t="shared" si="2"/>
        <v>0</v>
      </c>
      <c r="S14" s="344">
        <f t="shared" si="2"/>
        <v>0</v>
      </c>
      <c r="T14" s="344">
        <f t="shared" si="2"/>
        <v>0</v>
      </c>
    </row>
    <row r="15" spans="1:156" ht="7.5" customHeight="1" x14ac:dyDescent="0.3">
      <c r="L15" s="332"/>
      <c r="M15" s="332"/>
      <c r="N15" s="332"/>
      <c r="O15" s="332"/>
      <c r="P15" s="332"/>
      <c r="Q15" s="332"/>
      <c r="R15" s="332"/>
      <c r="S15" s="332"/>
      <c r="T15" s="332"/>
    </row>
    <row r="16" spans="1:156" ht="63.75" customHeight="1" x14ac:dyDescent="0.3">
      <c r="B16" s="67" t="s">
        <v>328</v>
      </c>
      <c r="C16" s="66" t="s">
        <v>342</v>
      </c>
      <c r="D16" s="66" t="s">
        <v>343</v>
      </c>
      <c r="E16" s="66" t="s">
        <v>344</v>
      </c>
      <c r="F16" s="66" t="s">
        <v>334</v>
      </c>
      <c r="G16" s="66" t="s">
        <v>333</v>
      </c>
      <c r="H16" s="66" t="s">
        <v>460</v>
      </c>
      <c r="I16" s="66" t="s">
        <v>332</v>
      </c>
      <c r="L16" s="339" t="s">
        <v>328</v>
      </c>
      <c r="M16" s="340" t="s">
        <v>350</v>
      </c>
      <c r="N16" s="340" t="s">
        <v>348</v>
      </c>
      <c r="O16" s="340" t="s">
        <v>353</v>
      </c>
      <c r="P16" s="340" t="s">
        <v>461</v>
      </c>
      <c r="Q16" s="341" t="s">
        <v>351</v>
      </c>
      <c r="R16" s="341" t="s">
        <v>352</v>
      </c>
      <c r="S16" s="341" t="s">
        <v>354</v>
      </c>
      <c r="T16" s="341" t="s">
        <v>462</v>
      </c>
    </row>
    <row r="17" spans="2:20" ht="30" customHeight="1" x14ac:dyDescent="0.3">
      <c r="B17" s="68" t="s">
        <v>330</v>
      </c>
      <c r="C17" s="72">
        <f ca="1">IFERROR(C10*C13/100,"")</f>
        <v>995.9</v>
      </c>
      <c r="D17" s="72">
        <f t="shared" ref="D17:I17" ca="1" si="3">IFERROR(D10*D13/100,"")</f>
        <v>0</v>
      </c>
      <c r="E17" s="72">
        <f t="shared" ca="1" si="3"/>
        <v>0</v>
      </c>
      <c r="F17" s="72">
        <f t="shared" ca="1" si="3"/>
        <v>0</v>
      </c>
      <c r="G17" s="72">
        <f ca="1">IFERROR(G10*G13*F13/100,"")</f>
        <v>0</v>
      </c>
      <c r="H17" s="72">
        <f ca="1">IFERROR(H10*H13*F13/100,"")</f>
        <v>0</v>
      </c>
      <c r="I17" s="72">
        <f t="shared" ca="1" si="3"/>
        <v>0</v>
      </c>
      <c r="L17" s="345" t="s">
        <v>330</v>
      </c>
      <c r="M17" s="346" t="str">
        <f>IFERROR(M10*M13/100,"")</f>
        <v/>
      </c>
      <c r="N17" s="346" t="str">
        <f>IFERROR(N10*N13/100,"")</f>
        <v/>
      </c>
      <c r="O17" s="346" t="str">
        <f>IFERROR(O10*O13*N13/100,"")</f>
        <v/>
      </c>
      <c r="P17" s="346" t="str">
        <f>IFERROR(P10*P13*N13/100,"")</f>
        <v/>
      </c>
      <c r="Q17" s="346" t="str">
        <f>IFERROR(Q10*Q13/100,"")</f>
        <v/>
      </c>
      <c r="R17" s="346" t="str">
        <f>IFERROR(R10*R13/100,"")</f>
        <v/>
      </c>
      <c r="S17" s="346" t="str">
        <f>IFERROR(S10*S13*R13/100,"")</f>
        <v/>
      </c>
      <c r="T17" s="346" t="str">
        <f>IFERROR(T10*T13*R13/100,"")</f>
        <v/>
      </c>
    </row>
    <row r="18" spans="2:20" ht="30" customHeight="1" x14ac:dyDescent="0.3">
      <c r="B18" s="69" t="s">
        <v>331</v>
      </c>
      <c r="C18" s="73">
        <f ca="1">IFERROR(C10*C14/100,"")</f>
        <v>995.9</v>
      </c>
      <c r="D18" s="73">
        <f t="shared" ref="D18:I18" ca="1" si="4">IFERROR(D10*D14/100,"")</f>
        <v>0</v>
      </c>
      <c r="E18" s="73">
        <f t="shared" ca="1" si="4"/>
        <v>0</v>
      </c>
      <c r="F18" s="73">
        <f t="shared" ca="1" si="4"/>
        <v>0</v>
      </c>
      <c r="G18" s="73">
        <f ca="1">IFERROR(G10*G14*F14/100,"")</f>
        <v>0</v>
      </c>
      <c r="H18" s="73">
        <f ca="1">IFERROR(H10*H14*F14/100,"")</f>
        <v>0</v>
      </c>
      <c r="I18" s="73">
        <f t="shared" ca="1" si="4"/>
        <v>0</v>
      </c>
      <c r="L18" s="345" t="s">
        <v>331</v>
      </c>
      <c r="M18" s="347" t="str">
        <f>IFERROR(M10*M14/100,"")</f>
        <v/>
      </c>
      <c r="N18" s="347" t="str">
        <f t="shared" ref="N18" si="5">IFERROR(N10*N14/100,"")</f>
        <v/>
      </c>
      <c r="O18" s="347" t="str">
        <f>IFERROR(O10*O14*N14/100,"")</f>
        <v/>
      </c>
      <c r="P18" s="347" t="str">
        <f>IFERROR(P10*P14*N14/100,"")</f>
        <v/>
      </c>
      <c r="Q18" s="347" t="str">
        <f>IFERROR(Q10*Q14/100,"")</f>
        <v/>
      </c>
      <c r="R18" s="347" t="str">
        <f t="shared" ref="R18" si="6">IFERROR(R10*R14/100,"")</f>
        <v/>
      </c>
      <c r="S18" s="347" t="str">
        <f>IFERROR(S10*S14*R14/100,"")</f>
        <v/>
      </c>
      <c r="T18" s="347" t="str">
        <f>IFERROR(T10*T14*R14/100,"")</f>
        <v/>
      </c>
    </row>
    <row r="19" spans="2:20" ht="7.5" customHeight="1" x14ac:dyDescent="0.3">
      <c r="L19" s="332"/>
      <c r="M19" s="332"/>
      <c r="N19" s="332"/>
      <c r="O19" s="332"/>
      <c r="P19" s="332"/>
      <c r="Q19" s="332"/>
      <c r="R19" s="332"/>
      <c r="S19" s="332"/>
      <c r="T19" s="332"/>
    </row>
    <row r="20" spans="2:20" ht="39.75" customHeight="1" x14ac:dyDescent="0.3">
      <c r="C20" s="70" t="s">
        <v>335</v>
      </c>
      <c r="L20" s="332"/>
      <c r="M20" s="340" t="s">
        <v>355</v>
      </c>
      <c r="N20" s="341" t="s">
        <v>356</v>
      </c>
      <c r="O20" s="332"/>
      <c r="P20" s="332"/>
      <c r="Q20" s="332"/>
      <c r="R20" s="332"/>
      <c r="S20" s="332"/>
      <c r="T20" s="332"/>
    </row>
    <row r="21" spans="2:20" ht="30" customHeight="1" x14ac:dyDescent="0.3">
      <c r="B21" s="68" t="s">
        <v>330</v>
      </c>
      <c r="C21" s="72">
        <f ca="1">SUM(C17:I17)</f>
        <v>995.9</v>
      </c>
      <c r="L21" s="342" t="s">
        <v>330</v>
      </c>
      <c r="M21" s="346">
        <f>SUM(M17:P17)</f>
        <v>0</v>
      </c>
      <c r="N21" s="346">
        <f>SUM(Q17:T17)</f>
        <v>0</v>
      </c>
      <c r="O21" s="332"/>
      <c r="P21" s="332"/>
      <c r="Q21" s="332"/>
      <c r="R21" s="332"/>
      <c r="S21" s="332"/>
      <c r="T21" s="332"/>
    </row>
    <row r="22" spans="2:20" ht="30" customHeight="1" x14ac:dyDescent="0.3">
      <c r="B22" s="69" t="s">
        <v>331</v>
      </c>
      <c r="C22" s="73">
        <f ca="1">SUM(C18:I18)</f>
        <v>995.9</v>
      </c>
      <c r="L22" s="342" t="s">
        <v>331</v>
      </c>
      <c r="M22" s="347">
        <f>SUM(M18:P18)</f>
        <v>0</v>
      </c>
      <c r="N22" s="347">
        <f>SUM(Q18:T18)</f>
        <v>0</v>
      </c>
      <c r="O22" s="332"/>
      <c r="P22" s="332"/>
      <c r="Q22" s="332"/>
      <c r="R22" s="332"/>
      <c r="S22" s="332"/>
      <c r="T22" s="332"/>
    </row>
    <row r="23" spans="2:20" x14ac:dyDescent="0.3">
      <c r="L23" s="332"/>
      <c r="M23" s="332"/>
      <c r="N23" s="332"/>
      <c r="O23" s="332"/>
      <c r="P23" s="332"/>
      <c r="Q23" s="332"/>
      <c r="R23" s="332"/>
      <c r="S23" s="332"/>
      <c r="T23" s="332"/>
    </row>
    <row r="24" spans="2:20" ht="30.75" customHeight="1" x14ac:dyDescent="0.3">
      <c r="B24" s="592" t="s">
        <v>357</v>
      </c>
      <c r="C24" s="593"/>
      <c r="D24" s="594"/>
      <c r="L24" s="595" t="s">
        <v>358</v>
      </c>
      <c r="M24" s="596"/>
      <c r="N24" s="597"/>
      <c r="O24" s="332"/>
      <c r="P24" s="332"/>
      <c r="Q24" s="332"/>
      <c r="R24" s="332"/>
      <c r="S24" s="332"/>
      <c r="T24" s="332"/>
    </row>
    <row r="38" spans="3:3" x14ac:dyDescent="0.3">
      <c r="C38" t="s">
        <v>723</v>
      </c>
    </row>
    <row r="39" spans="3:3" x14ac:dyDescent="0.3">
      <c r="C39" t="s">
        <v>724</v>
      </c>
    </row>
    <row r="40" spans="3:3" x14ac:dyDescent="0.3">
      <c r="C40" t="s">
        <v>725</v>
      </c>
    </row>
    <row r="41" spans="3:3" x14ac:dyDescent="0.3">
      <c r="C41" t="s">
        <v>726</v>
      </c>
    </row>
    <row r="42" spans="3:3" x14ac:dyDescent="0.3">
      <c r="C42" t="s">
        <v>727</v>
      </c>
    </row>
    <row r="43" spans="3:3" x14ac:dyDescent="0.3">
      <c r="C43" t="s">
        <v>728</v>
      </c>
    </row>
    <row r="44" spans="3:3" x14ac:dyDescent="0.3">
      <c r="C44" t="s">
        <v>192</v>
      </c>
    </row>
    <row r="45" spans="3:3" x14ac:dyDescent="0.3">
      <c r="C45" t="s">
        <v>729</v>
      </c>
    </row>
    <row r="46" spans="3:3" x14ac:dyDescent="0.3">
      <c r="C46" t="s">
        <v>730</v>
      </c>
    </row>
    <row r="47" spans="3:3" x14ac:dyDescent="0.3">
      <c r="C47" t="s">
        <v>731</v>
      </c>
    </row>
    <row r="48" spans="3:3" x14ac:dyDescent="0.3">
      <c r="C48" t="s">
        <v>722</v>
      </c>
    </row>
    <row r="49" spans="3:3" x14ac:dyDescent="0.3">
      <c r="C49" t="s">
        <v>732</v>
      </c>
    </row>
    <row r="50" spans="3:3" x14ac:dyDescent="0.3">
      <c r="C50" t="s">
        <v>733</v>
      </c>
    </row>
    <row r="51" spans="3:3" x14ac:dyDescent="0.3">
      <c r="C51" t="s">
        <v>734</v>
      </c>
    </row>
  </sheetData>
  <dataConsolidate/>
  <mergeCells count="11">
    <mergeCell ref="B2:T2"/>
    <mergeCell ref="B24:D24"/>
    <mergeCell ref="L24:N24"/>
    <mergeCell ref="B4:I4"/>
    <mergeCell ref="L4:T4"/>
    <mergeCell ref="B6:I6"/>
    <mergeCell ref="B7:I7"/>
    <mergeCell ref="L5:T5"/>
    <mergeCell ref="L6:T6"/>
    <mergeCell ref="L7:T7"/>
    <mergeCell ref="B8:I8"/>
  </mergeCells>
  <phoneticPr fontId="46" type="noConversion"/>
  <conditionalFormatting sqref="C9:I9">
    <cfRule type="expression" dxfId="8" priority="1">
      <formula>OR(C10="",C10=0)</formula>
    </cfRule>
  </conditionalFormatting>
  <conditionalFormatting sqref="C12:I12">
    <cfRule type="expression" dxfId="7" priority="17">
      <formula>OR(C10="",C10=0)</formula>
    </cfRule>
  </conditionalFormatting>
  <conditionalFormatting sqref="C16:I16">
    <cfRule type="expression" dxfId="6" priority="15">
      <formula>OR(C10="",C10=0)</formula>
    </cfRule>
  </conditionalFormatting>
  <conditionalFormatting sqref="M9:P9">
    <cfRule type="expression" dxfId="5" priority="12">
      <formula>OR(M10="",M10=0)</formula>
    </cfRule>
  </conditionalFormatting>
  <conditionalFormatting sqref="M12:P12">
    <cfRule type="expression" dxfId="4" priority="8">
      <formula>OR(M10="",M10=0)</formula>
    </cfRule>
  </conditionalFormatting>
  <conditionalFormatting sqref="M16:P16">
    <cfRule type="expression" dxfId="3" priority="10">
      <formula>OR(M10="",M10=0)</formula>
    </cfRule>
  </conditionalFormatting>
  <conditionalFormatting sqref="Q9:T9">
    <cfRule type="expression" dxfId="2" priority="4">
      <formula>OR(Q10="",Q10=0)</formula>
    </cfRule>
  </conditionalFormatting>
  <conditionalFormatting sqref="Q12:T12">
    <cfRule type="expression" dxfId="1" priority="3">
      <formula>OR(Q10="",Q10=0)</formula>
    </cfRule>
  </conditionalFormatting>
  <conditionalFormatting sqref="Q16:T16">
    <cfRule type="expression" dxfId="0" priority="2">
      <formula>OR(Q10="",Q10=0)</formula>
    </cfRule>
  </conditionalFormatting>
  <dataValidations count="2">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 type="list" allowBlank="1" showInputMessage="1" showErrorMessage="1" sqref="D5" xr:uid="{0272F2CA-A521-45CC-8902-E3FA701DB664}">
      <formula1>$C$38:$C$51</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3200-000000000000}">
          <x14:formula1>
            <xm:f>'Annex 1 LV and HV charges_B'!$A$12:$A$43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43075CFF18524FB9E0FE4A988A3F28" ma:contentTypeVersion="16" ma:contentTypeDescription="Create a new document." ma:contentTypeScope="" ma:versionID="50f2d48bd1f2770e83a07bca31b6fd4d">
  <xsd:schema xmlns:xsd="http://www.w3.org/2001/XMLSchema" xmlns:xs="http://www.w3.org/2001/XMLSchema" xmlns:p="http://schemas.microsoft.com/office/2006/metadata/properties" xmlns:ns2="68fa3a21-d4f6-404f-b6b9-022f2758285c" xmlns:ns3="2f441ff2-67cb-4d9e-a756-b4f9d2092b10" targetNamespace="http://schemas.microsoft.com/office/2006/metadata/properties" ma:root="true" ma:fieldsID="0cd81bd29293cf015faee9d7cfd761a0" ns2:_="" ns3:_="">
    <xsd:import namespace="68fa3a21-d4f6-404f-b6b9-022f2758285c"/>
    <xsd:import namespace="2f441ff2-67cb-4d9e-a756-b4f9d2092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a3a21-d4f6-404f-b6b9-022f27582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3dce14-46c1-4a3f-85e9-7b24a526776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441ff2-67cb-4d9e-a756-b4f9d2092b1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8ca9dac-beae-4cfd-984b-c7eb8320bc2b}" ma:internalName="TaxCatchAll" ma:showField="CatchAllData" ma:web="2f441ff2-67cb-4d9e-a756-b4f9d2092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fa3a21-d4f6-404f-b6b9-022f2758285c">
      <Terms xmlns="http://schemas.microsoft.com/office/infopath/2007/PartnerControls"/>
    </lcf76f155ced4ddcb4097134ff3c332f>
    <TaxCatchAll xmlns="2f441ff2-67cb-4d9e-a756-b4f9d2092b10" xsi:nil="true"/>
  </documentManagement>
</p:properties>
</file>

<file path=customXml/itemProps1.xml><?xml version="1.0" encoding="utf-8"?>
<ds:datastoreItem xmlns:ds="http://schemas.openxmlformats.org/officeDocument/2006/customXml" ds:itemID="{2A70D906-06BF-4747-98AB-9F0058177EBF}">
  <ds:schemaRefs>
    <ds:schemaRef ds:uri="http://schemas.microsoft.com/sharepoint/v3/contenttype/forms"/>
  </ds:schemaRefs>
</ds:datastoreItem>
</file>

<file path=customXml/itemProps2.xml><?xml version="1.0" encoding="utf-8"?>
<ds:datastoreItem xmlns:ds="http://schemas.openxmlformats.org/officeDocument/2006/customXml" ds:itemID="{C318040F-D006-48E2-A05D-1EA19B44A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fa3a21-d4f6-404f-b6b9-022f2758285c"/>
    <ds:schemaRef ds:uri="2f441ff2-67cb-4d9e-a756-b4f9d2092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56038B-080B-4F7E-958B-E08FDD0E83C0}">
  <ds:schemaRefs>
    <ds:schemaRef ds:uri="2f441ff2-67cb-4d9e-a756-b4f9d2092b10"/>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68fa3a21-d4f6-404f-b6b9-022f275828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86</vt:i4>
      </vt:variant>
    </vt:vector>
  </HeadingPairs>
  <TitlesOfParts>
    <vt:vector size="135"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Nodal prices</vt:lpstr>
      <vt:lpstr>SSC TPR unit rate lookup</vt:lpstr>
      <vt:lpstr>Charge Calculator</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Megan Goss</cp:lastModifiedBy>
  <cp:lastPrinted>2019-01-15T12:12:59Z</cp:lastPrinted>
  <dcterms:created xsi:type="dcterms:W3CDTF">2009-11-12T11:38:00Z</dcterms:created>
  <dcterms:modified xsi:type="dcterms:W3CDTF">2023-06-03T11:19:14Z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0x010100C243075CFF18524FB9E0FE4A988A3F28</vt:lpwstr>
  </property>
  <property fmtid="{D5CDD505-2E9C-101B-9397-08002B2CF9AE}" pid="3" name="MediaServiceImageTags">
    <vt:lpwstr/>
  </property>
</Properties>
</file>